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basketballiga.sharepoint.com/sites/Competition/Gedeelde documenten/Ranking Jeugd/"/>
    </mc:Choice>
  </mc:AlternateContent>
  <xr:revisionPtr revIDLastSave="1118" documentId="8_{980E2095-FDA6-485D-A3F4-B656D9F45E48}" xr6:coauthVersionLast="47" xr6:coauthVersionMax="47" xr10:uidLastSave="{EF0ED662-5C0B-489D-92D0-7C15046DDF3F}"/>
  <bookViews>
    <workbookView xWindow="-120" yWindow="-120" windowWidth="29040" windowHeight="15720" tabRatio="826" activeTab="1" xr2:uid="{AB9B82B5-D78B-4172-B34D-AA4ABA1FD73B}"/>
  </bookViews>
  <sheets>
    <sheet name="Score Algemeen" sheetId="3" r:id="rId1"/>
    <sheet name="Score per jeugdcat Jongens" sheetId="1" r:id="rId2"/>
    <sheet name="Score per jeugdcat Meisjes" sheetId="16" r:id="rId3"/>
    <sheet name="Resultaten" sheetId="2" r:id="rId4"/>
    <sheet name="Fanion Heren" sheetId="4" r:id="rId5"/>
    <sheet name="Faciliteiten" sheetId="11" r:id="rId6"/>
    <sheet name="Fanion Dames" sheetId="15" r:id="rId7"/>
    <sheet name="Aantal &lt;21" sheetId="7" r:id="rId8"/>
    <sheet name="Jeugdfonds" sheetId="5" r:id="rId9"/>
    <sheet name="Jeugdleden" sheetId="6" r:id="rId10"/>
    <sheet name="Jeugdcoördinator" sheetId="8" r:id="rId11"/>
    <sheet name="Extra Dipl. Onderbouw" sheetId="9" r:id="rId12"/>
    <sheet name="BNT" sheetId="12" r:id="rId13"/>
    <sheet name="Para" sheetId="10" r:id="rId14"/>
  </sheets>
  <definedNames>
    <definedName name="_xlnm._FilterDatabase" localSheetId="7" hidden="1">'Aantal &lt;21'!$A$1:$D$215</definedName>
    <definedName name="_xlnm._FilterDatabase" localSheetId="12" hidden="1">BNT!$A$1:$J$1</definedName>
    <definedName name="_xlnm._FilterDatabase" localSheetId="11" hidden="1">'Extra Dipl. Onderbouw'!$A$1:$C$140</definedName>
    <definedName name="_xlnm._FilterDatabase" localSheetId="5" hidden="1">Faciliteiten!$A$1:$D$215</definedName>
    <definedName name="_xlnm._FilterDatabase" localSheetId="4" hidden="1">'Fanion Heren'!$A$2:$C$103</definedName>
    <definedName name="_xlnm._FilterDatabase" localSheetId="10" hidden="1">Jeugdcoördinator!$A$1:$C$1</definedName>
    <definedName name="_xlnm._FilterDatabase" localSheetId="8" hidden="1">Jeugdfonds!$A$1:$C$212</definedName>
    <definedName name="_xlnm._FilterDatabase" localSheetId="9" hidden="1">Jeugdleden!$A$1:$C$205</definedName>
    <definedName name="_xlnm._FilterDatabase" localSheetId="3" hidden="1">Resultaten!$A$2:$P$228</definedName>
    <definedName name="_xlnm._FilterDatabase" localSheetId="0" hidden="1">'Score Algemeen'!$A$2:$S$216</definedName>
    <definedName name="_xlnm._FilterDatabase" localSheetId="1" hidden="1">'Score per jeugdcat Jongens'!$A$2:$W$222</definedName>
    <definedName name="_xlnm._FilterDatabase" localSheetId="2" hidden="1">'Score per jeugdcat Meisjes'!$A$2:$Q$226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6" l="1"/>
  <c r="G154" i="16"/>
  <c r="G180" i="16"/>
  <c r="G207" i="16"/>
  <c r="G92" i="16"/>
  <c r="G183" i="16"/>
  <c r="G38" i="16"/>
  <c r="G182" i="16"/>
  <c r="G156" i="16"/>
  <c r="G5" i="16"/>
  <c r="G34" i="16"/>
  <c r="G71" i="16"/>
  <c r="G8" i="16"/>
  <c r="G166" i="16"/>
  <c r="G115" i="16"/>
  <c r="G198" i="16"/>
  <c r="G114" i="16"/>
  <c r="G29" i="16"/>
  <c r="G93" i="16"/>
  <c r="G157" i="16"/>
  <c r="G143" i="16"/>
  <c r="G74" i="16"/>
  <c r="G4" i="16"/>
  <c r="G122" i="16"/>
  <c r="G125" i="16"/>
  <c r="G51" i="16"/>
  <c r="G185" i="16"/>
  <c r="G197" i="16"/>
  <c r="G146" i="16"/>
  <c r="G188" i="16"/>
  <c r="G170" i="16"/>
  <c r="G149" i="16"/>
  <c r="G124" i="16"/>
  <c r="G64" i="16"/>
  <c r="G25" i="16"/>
  <c r="G55" i="16"/>
  <c r="G61" i="16"/>
  <c r="G126" i="16"/>
  <c r="G47" i="16"/>
  <c r="G97" i="16"/>
  <c r="G21" i="16"/>
  <c r="G26" i="16"/>
  <c r="G39" i="16"/>
  <c r="G45" i="16"/>
  <c r="G104" i="16"/>
  <c r="G40" i="16"/>
  <c r="G89" i="16"/>
  <c r="G105" i="16"/>
  <c r="G113" i="16"/>
  <c r="G178" i="16"/>
  <c r="G54" i="16"/>
  <c r="G91" i="16"/>
  <c r="G73" i="16"/>
  <c r="G79" i="16"/>
  <c r="G169" i="16"/>
  <c r="G3" i="16"/>
  <c r="G76" i="16"/>
  <c r="G155" i="16"/>
  <c r="G136" i="16"/>
  <c r="G173" i="16"/>
  <c r="G189" i="16"/>
  <c r="G217" i="16"/>
  <c r="G11" i="16"/>
  <c r="G118" i="16"/>
  <c r="G53" i="16"/>
  <c r="G102" i="16"/>
  <c r="G141" i="16"/>
  <c r="G144" i="16"/>
  <c r="G201" i="16"/>
  <c r="G226" i="16"/>
  <c r="G16" i="16"/>
  <c r="G194" i="16"/>
  <c r="G13" i="16"/>
  <c r="G30" i="16"/>
  <c r="G133" i="16"/>
  <c r="G139" i="16"/>
  <c r="G171" i="16"/>
  <c r="G117" i="16"/>
  <c r="G129" i="16"/>
  <c r="G167" i="16"/>
  <c r="G186" i="16"/>
  <c r="G208" i="16"/>
  <c r="G6" i="16"/>
  <c r="G7" i="16"/>
  <c r="G9" i="16"/>
  <c r="G10" i="16"/>
  <c r="G12" i="16"/>
  <c r="G14" i="16"/>
  <c r="G17" i="16"/>
  <c r="G18" i="16"/>
  <c r="G19" i="16"/>
  <c r="G20" i="16"/>
  <c r="G22" i="16"/>
  <c r="G23" i="16"/>
  <c r="G24" i="16"/>
  <c r="G27" i="16"/>
  <c r="G28" i="16"/>
  <c r="G31" i="16"/>
  <c r="G32" i="16"/>
  <c r="G33" i="16"/>
  <c r="G35" i="16"/>
  <c r="G36" i="16"/>
  <c r="G37" i="16"/>
  <c r="G41" i="16"/>
  <c r="G42" i="16"/>
  <c r="G43" i="16"/>
  <c r="G44" i="16"/>
  <c r="G46" i="16"/>
  <c r="G48" i="16"/>
  <c r="G49" i="16"/>
  <c r="G50" i="16"/>
  <c r="G52" i="16"/>
  <c r="G56" i="16"/>
  <c r="G57" i="16"/>
  <c r="G58" i="16"/>
  <c r="G59" i="16"/>
  <c r="G60" i="16"/>
  <c r="G63" i="16"/>
  <c r="G65" i="16"/>
  <c r="G66" i="16"/>
  <c r="G67" i="16"/>
  <c r="G68" i="16"/>
  <c r="G69" i="16"/>
  <c r="G70" i="16"/>
  <c r="G72" i="16"/>
  <c r="G75" i="16"/>
  <c r="G77" i="16"/>
  <c r="G78" i="16"/>
  <c r="G80" i="16"/>
  <c r="G81" i="16"/>
  <c r="G82" i="16"/>
  <c r="G83" i="16"/>
  <c r="G84" i="16"/>
  <c r="G85" i="16"/>
  <c r="G86" i="16"/>
  <c r="G87" i="16"/>
  <c r="G88" i="16"/>
  <c r="G90" i="16"/>
  <c r="G94" i="16"/>
  <c r="G95" i="16"/>
  <c r="G96" i="16"/>
  <c r="G98" i="16"/>
  <c r="G99" i="16"/>
  <c r="G100" i="16"/>
  <c r="G101" i="16"/>
  <c r="G103" i="16"/>
  <c r="G106" i="16"/>
  <c r="G107" i="16"/>
  <c r="G108" i="16"/>
  <c r="G109" i="16"/>
  <c r="G110" i="16"/>
  <c r="G111" i="16"/>
  <c r="G112" i="16"/>
  <c r="G116" i="16"/>
  <c r="G119" i="16"/>
  <c r="G120" i="16"/>
  <c r="G121" i="16"/>
  <c r="G123" i="16"/>
  <c r="G127" i="16"/>
  <c r="G128" i="16"/>
  <c r="G130" i="16"/>
  <c r="G131" i="16"/>
  <c r="G132" i="16"/>
  <c r="G134" i="16"/>
  <c r="G135" i="16"/>
  <c r="G137" i="16"/>
  <c r="G138" i="16"/>
  <c r="G140" i="16"/>
  <c r="G142" i="16"/>
  <c r="G145" i="16"/>
  <c r="G147" i="16"/>
  <c r="G148" i="16"/>
  <c r="G150" i="16"/>
  <c r="G151" i="16"/>
  <c r="G152" i="16"/>
  <c r="G153" i="16"/>
  <c r="G158" i="16"/>
  <c r="G159" i="16"/>
  <c r="G160" i="16"/>
  <c r="G161" i="16"/>
  <c r="G162" i="16"/>
  <c r="G163" i="16"/>
  <c r="G164" i="16"/>
  <c r="G165" i="16"/>
  <c r="G168" i="16"/>
  <c r="G172" i="16"/>
  <c r="G174" i="16"/>
  <c r="G175" i="16"/>
  <c r="G176" i="16"/>
  <c r="G177" i="16"/>
  <c r="G179" i="16"/>
  <c r="G181" i="16"/>
  <c r="G184" i="16"/>
  <c r="G187" i="16"/>
  <c r="G190" i="16"/>
  <c r="G191" i="16"/>
  <c r="G192" i="16"/>
  <c r="G193" i="16"/>
  <c r="G195" i="16"/>
  <c r="G196" i="16"/>
  <c r="G199" i="16"/>
  <c r="G200" i="16"/>
  <c r="G202" i="16"/>
  <c r="G203" i="16"/>
  <c r="G204" i="16"/>
  <c r="G205" i="16"/>
  <c r="G206" i="16"/>
  <c r="G209" i="16"/>
  <c r="G210" i="16"/>
  <c r="G211" i="16"/>
  <c r="G212" i="16"/>
  <c r="G213" i="16"/>
  <c r="G214" i="16"/>
  <c r="G215" i="16"/>
  <c r="G216" i="16"/>
  <c r="G218" i="16"/>
  <c r="G219" i="16"/>
  <c r="G220" i="16"/>
  <c r="G221" i="16"/>
  <c r="G222" i="16"/>
  <c r="G223" i="16"/>
  <c r="G224" i="16"/>
  <c r="G225" i="16"/>
  <c r="G15" i="16"/>
  <c r="O62" i="16"/>
  <c r="O154" i="16"/>
  <c r="O180" i="16"/>
  <c r="O207" i="16"/>
  <c r="O71" i="16"/>
  <c r="O182" i="16"/>
  <c r="O183" i="16"/>
  <c r="O54" i="16"/>
  <c r="O91" i="16"/>
  <c r="O149" i="16"/>
  <c r="O124" i="16"/>
  <c r="O201" i="16"/>
  <c r="O93" i="16"/>
  <c r="O226" i="16"/>
  <c r="O169" i="16"/>
  <c r="O73" i="16"/>
  <c r="O3" i="16"/>
  <c r="O5" i="16"/>
  <c r="O79" i="16"/>
  <c r="O157" i="16"/>
  <c r="O185" i="16"/>
  <c r="O64" i="16"/>
  <c r="O143" i="16"/>
  <c r="O170" i="16"/>
  <c r="O16" i="16"/>
  <c r="O29" i="16"/>
  <c r="O34" i="16"/>
  <c r="O76" i="16"/>
  <c r="O155" i="16"/>
  <c r="O156" i="16"/>
  <c r="O194" i="16"/>
  <c r="O13" i="16"/>
  <c r="O25" i="16"/>
  <c r="O30" i="16"/>
  <c r="O55" i="16"/>
  <c r="O61" i="16"/>
  <c r="O126" i="16"/>
  <c r="O133" i="16"/>
  <c r="O136" i="16"/>
  <c r="O139" i="16"/>
  <c r="O171" i="16"/>
  <c r="O173" i="16"/>
  <c r="O189" i="16"/>
  <c r="O197" i="16"/>
  <c r="O217" i="16"/>
  <c r="O92" i="16"/>
  <c r="O8" i="16"/>
  <c r="O166" i="16"/>
  <c r="O38" i="16"/>
  <c r="O74" i="16"/>
  <c r="O115" i="16"/>
  <c r="O117" i="16"/>
  <c r="O198" i="16"/>
  <c r="O47" i="16"/>
  <c r="O97" i="16"/>
  <c r="O125" i="16"/>
  <c r="O4" i="16"/>
  <c r="O11" i="16"/>
  <c r="O21" i="16"/>
  <c r="O26" i="16"/>
  <c r="O39" i="16"/>
  <c r="O45" i="16"/>
  <c r="O104" i="16"/>
  <c r="O114" i="16"/>
  <c r="O118" i="16"/>
  <c r="O122" i="16"/>
  <c r="O129" i="16"/>
  <c r="O167" i="16"/>
  <c r="O186" i="16"/>
  <c r="O188" i="16"/>
  <c r="O208" i="16"/>
  <c r="O6" i="16"/>
  <c r="O7" i="16"/>
  <c r="O9" i="16"/>
  <c r="O10" i="16"/>
  <c r="O12" i="16"/>
  <c r="O14" i="16"/>
  <c r="O17" i="16"/>
  <c r="O18" i="16"/>
  <c r="O19" i="16"/>
  <c r="O20" i="16"/>
  <c r="O22" i="16"/>
  <c r="O23" i="16"/>
  <c r="O24" i="16"/>
  <c r="O27" i="16"/>
  <c r="O28" i="16"/>
  <c r="O31" i="16"/>
  <c r="O32" i="16"/>
  <c r="O33" i="16"/>
  <c r="O35" i="16"/>
  <c r="O36" i="16"/>
  <c r="O37" i="16"/>
  <c r="O40" i="16"/>
  <c r="O41" i="16"/>
  <c r="O42" i="16"/>
  <c r="O43" i="16"/>
  <c r="O44" i="16"/>
  <c r="O46" i="16"/>
  <c r="O48" i="16"/>
  <c r="O49" i="16"/>
  <c r="O50" i="16"/>
  <c r="O51" i="16"/>
  <c r="O52" i="16"/>
  <c r="O53" i="16"/>
  <c r="O56" i="16"/>
  <c r="O57" i="16"/>
  <c r="O58" i="16"/>
  <c r="O59" i="16"/>
  <c r="O60" i="16"/>
  <c r="O63" i="16"/>
  <c r="O65" i="16"/>
  <c r="O66" i="16"/>
  <c r="O67" i="16"/>
  <c r="O68" i="16"/>
  <c r="O69" i="16"/>
  <c r="O70" i="16"/>
  <c r="O72" i="16"/>
  <c r="O75" i="16"/>
  <c r="O77" i="16"/>
  <c r="O78" i="16"/>
  <c r="O80" i="16"/>
  <c r="O81" i="16"/>
  <c r="O82" i="16"/>
  <c r="O83" i="16"/>
  <c r="O84" i="16"/>
  <c r="O85" i="16"/>
  <c r="O86" i="16"/>
  <c r="O87" i="16"/>
  <c r="O88" i="16"/>
  <c r="O89" i="16"/>
  <c r="O90" i="16"/>
  <c r="O94" i="16"/>
  <c r="O95" i="16"/>
  <c r="O96" i="16"/>
  <c r="O98" i="16"/>
  <c r="O99" i="16"/>
  <c r="O100" i="16"/>
  <c r="O101" i="16"/>
  <c r="O102" i="16"/>
  <c r="O103" i="16"/>
  <c r="O105" i="16"/>
  <c r="O106" i="16"/>
  <c r="O107" i="16"/>
  <c r="O108" i="16"/>
  <c r="O109" i="16"/>
  <c r="O110" i="16"/>
  <c r="O111" i="16"/>
  <c r="O112" i="16"/>
  <c r="O113" i="16"/>
  <c r="O116" i="16"/>
  <c r="O119" i="16"/>
  <c r="O120" i="16"/>
  <c r="O121" i="16"/>
  <c r="O123" i="16"/>
  <c r="O127" i="16"/>
  <c r="O128" i="16"/>
  <c r="O130" i="16"/>
  <c r="O131" i="16"/>
  <c r="O132" i="16"/>
  <c r="O134" i="16"/>
  <c r="O135" i="16"/>
  <c r="O137" i="16"/>
  <c r="O138" i="16"/>
  <c r="O140" i="16"/>
  <c r="O141" i="16"/>
  <c r="O142" i="16"/>
  <c r="O144" i="16"/>
  <c r="O145" i="16"/>
  <c r="O146" i="16"/>
  <c r="O147" i="16"/>
  <c r="O148" i="16"/>
  <c r="O150" i="16"/>
  <c r="O151" i="16"/>
  <c r="O152" i="16"/>
  <c r="O153" i="16"/>
  <c r="O158" i="16"/>
  <c r="O159" i="16"/>
  <c r="O160" i="16"/>
  <c r="O161" i="16"/>
  <c r="O162" i="16"/>
  <c r="O163" i="16"/>
  <c r="O164" i="16"/>
  <c r="O165" i="16"/>
  <c r="O168" i="16"/>
  <c r="O172" i="16"/>
  <c r="O174" i="16"/>
  <c r="O175" i="16"/>
  <c r="O176" i="16"/>
  <c r="O177" i="16"/>
  <c r="O178" i="16"/>
  <c r="O179" i="16"/>
  <c r="O181" i="16"/>
  <c r="O184" i="16"/>
  <c r="O187" i="16"/>
  <c r="O190" i="16"/>
  <c r="O191" i="16"/>
  <c r="O192" i="16"/>
  <c r="O193" i="16"/>
  <c r="O195" i="16"/>
  <c r="O196" i="16"/>
  <c r="O199" i="16"/>
  <c r="O200" i="16"/>
  <c r="O202" i="16"/>
  <c r="O203" i="16"/>
  <c r="O204" i="16"/>
  <c r="O205" i="16"/>
  <c r="O206" i="16"/>
  <c r="O209" i="16"/>
  <c r="O210" i="16"/>
  <c r="O211" i="16"/>
  <c r="O212" i="16"/>
  <c r="O213" i="16"/>
  <c r="O214" i="16"/>
  <c r="O215" i="16"/>
  <c r="O216" i="16"/>
  <c r="O218" i="16"/>
  <c r="O219" i="16"/>
  <c r="O220" i="16"/>
  <c r="O221" i="16"/>
  <c r="O222" i="16"/>
  <c r="O223" i="16"/>
  <c r="O224" i="16"/>
  <c r="O225" i="16"/>
  <c r="O15" i="16"/>
  <c r="N62" i="16"/>
  <c r="N92" i="16"/>
  <c r="N154" i="16"/>
  <c r="N180" i="16"/>
  <c r="N207" i="16"/>
  <c r="N8" i="16"/>
  <c r="N73" i="16"/>
  <c r="N93" i="16"/>
  <c r="N166" i="16"/>
  <c r="N3" i="16"/>
  <c r="N5" i="16"/>
  <c r="N38" i="16"/>
  <c r="N74" i="16"/>
  <c r="N79" i="16"/>
  <c r="N115" i="16"/>
  <c r="N117" i="16"/>
  <c r="N149" i="16"/>
  <c r="N157" i="16"/>
  <c r="N182" i="16"/>
  <c r="N183" i="16"/>
  <c r="N185" i="16"/>
  <c r="N198" i="16"/>
  <c r="N47" i="16"/>
  <c r="N64" i="16"/>
  <c r="N71" i="16"/>
  <c r="N97" i="16"/>
  <c r="N125" i="16"/>
  <c r="N143" i="16"/>
  <c r="N170" i="16"/>
  <c r="N4" i="16"/>
  <c r="N11" i="16"/>
  <c r="N16" i="16"/>
  <c r="N21" i="16"/>
  <c r="N26" i="16"/>
  <c r="N29" i="16"/>
  <c r="N34" i="16"/>
  <c r="N39" i="16"/>
  <c r="N45" i="16"/>
  <c r="N54" i="16"/>
  <c r="N76" i="16"/>
  <c r="N104" i="16"/>
  <c r="N114" i="16"/>
  <c r="N118" i="16"/>
  <c r="N122" i="16"/>
  <c r="N124" i="16"/>
  <c r="N129" i="16"/>
  <c r="N155" i="16"/>
  <c r="N156" i="16"/>
  <c r="N167" i="16"/>
  <c r="N186" i="16"/>
  <c r="N188" i="16"/>
  <c r="N194" i="16"/>
  <c r="N208" i="16"/>
  <c r="N226" i="16"/>
  <c r="N6" i="16"/>
  <c r="N7" i="16"/>
  <c r="N9" i="16"/>
  <c r="N10" i="16"/>
  <c r="N12" i="16"/>
  <c r="N13" i="16"/>
  <c r="N14" i="16"/>
  <c r="N17" i="16"/>
  <c r="N18" i="16"/>
  <c r="N19" i="16"/>
  <c r="N20" i="16"/>
  <c r="N22" i="16"/>
  <c r="N23" i="16"/>
  <c r="N24" i="16"/>
  <c r="N25" i="16"/>
  <c r="N27" i="16"/>
  <c r="N28" i="16"/>
  <c r="N30" i="16"/>
  <c r="N31" i="16"/>
  <c r="N32" i="16"/>
  <c r="N33" i="16"/>
  <c r="N35" i="16"/>
  <c r="N36" i="16"/>
  <c r="N37" i="16"/>
  <c r="N40" i="16"/>
  <c r="N41" i="16"/>
  <c r="N42" i="16"/>
  <c r="N43" i="16"/>
  <c r="N44" i="16"/>
  <c r="N46" i="16"/>
  <c r="N48" i="16"/>
  <c r="N49" i="16"/>
  <c r="N50" i="16"/>
  <c r="N51" i="16"/>
  <c r="N52" i="16"/>
  <c r="N53" i="16"/>
  <c r="N55" i="16"/>
  <c r="N56" i="16"/>
  <c r="N57" i="16"/>
  <c r="N58" i="16"/>
  <c r="N59" i="16"/>
  <c r="N60" i="16"/>
  <c r="N61" i="16"/>
  <c r="N63" i="16"/>
  <c r="N65" i="16"/>
  <c r="N66" i="16"/>
  <c r="N67" i="16"/>
  <c r="N68" i="16"/>
  <c r="N69" i="16"/>
  <c r="N70" i="16"/>
  <c r="N72" i="16"/>
  <c r="N75" i="16"/>
  <c r="N77" i="16"/>
  <c r="N78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4" i="16"/>
  <c r="N95" i="16"/>
  <c r="N96" i="16"/>
  <c r="N98" i="16"/>
  <c r="N99" i="16"/>
  <c r="N100" i="16"/>
  <c r="N101" i="16"/>
  <c r="N102" i="16"/>
  <c r="N103" i="16"/>
  <c r="N105" i="16"/>
  <c r="N106" i="16"/>
  <c r="N107" i="16"/>
  <c r="N108" i="16"/>
  <c r="N109" i="16"/>
  <c r="N110" i="16"/>
  <c r="N111" i="16"/>
  <c r="N112" i="16"/>
  <c r="N113" i="16"/>
  <c r="N116" i="16"/>
  <c r="N119" i="16"/>
  <c r="N120" i="16"/>
  <c r="N121" i="16"/>
  <c r="N123" i="16"/>
  <c r="N126" i="16"/>
  <c r="N127" i="16"/>
  <c r="N128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4" i="16"/>
  <c r="N145" i="16"/>
  <c r="N146" i="16"/>
  <c r="N147" i="16"/>
  <c r="N148" i="16"/>
  <c r="N150" i="16"/>
  <c r="N151" i="16"/>
  <c r="N152" i="16"/>
  <c r="N153" i="16"/>
  <c r="N158" i="16"/>
  <c r="N159" i="16"/>
  <c r="N160" i="16"/>
  <c r="N161" i="16"/>
  <c r="N162" i="16"/>
  <c r="N163" i="16"/>
  <c r="N164" i="16"/>
  <c r="N165" i="16"/>
  <c r="N168" i="16"/>
  <c r="N169" i="16"/>
  <c r="N171" i="16"/>
  <c r="N172" i="16"/>
  <c r="N173" i="16"/>
  <c r="N174" i="16"/>
  <c r="N175" i="16"/>
  <c r="N176" i="16"/>
  <c r="N177" i="16"/>
  <c r="N178" i="16"/>
  <c r="N179" i="16"/>
  <c r="N181" i="16"/>
  <c r="N184" i="16"/>
  <c r="N187" i="16"/>
  <c r="N189" i="16"/>
  <c r="N190" i="16"/>
  <c r="N191" i="16"/>
  <c r="N192" i="16"/>
  <c r="N193" i="16"/>
  <c r="N195" i="16"/>
  <c r="N196" i="16"/>
  <c r="N197" i="16"/>
  <c r="N199" i="16"/>
  <c r="N200" i="16"/>
  <c r="N201" i="16"/>
  <c r="N202" i="16"/>
  <c r="N203" i="16"/>
  <c r="N204" i="16"/>
  <c r="N205" i="16"/>
  <c r="N206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15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M193" i="16"/>
  <c r="M194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3" i="16"/>
  <c r="S14" i="1"/>
  <c r="S55" i="1"/>
  <c r="S58" i="1"/>
  <c r="S80" i="1"/>
  <c r="S25" i="1"/>
  <c r="S153" i="1"/>
  <c r="S11" i="1"/>
  <c r="S65" i="1"/>
  <c r="S167" i="1"/>
  <c r="S50" i="1"/>
  <c r="S179" i="1"/>
  <c r="S85" i="1"/>
  <c r="S116" i="1"/>
  <c r="S108" i="1"/>
  <c r="S26" i="1"/>
  <c r="S43" i="1"/>
  <c r="S154" i="1"/>
  <c r="S27" i="1"/>
  <c r="S49" i="1"/>
  <c r="S155" i="1"/>
  <c r="S21" i="1"/>
  <c r="S117" i="1"/>
  <c r="S156" i="1"/>
  <c r="S38" i="1"/>
  <c r="S30" i="1"/>
  <c r="S90" i="1"/>
  <c r="S99" i="1"/>
  <c r="S81" i="1"/>
  <c r="S139" i="1"/>
  <c r="S44" i="1"/>
  <c r="S42" i="1"/>
  <c r="S53" i="1"/>
  <c r="S128" i="1"/>
  <c r="S193" i="1"/>
  <c r="S121" i="1"/>
  <c r="S103" i="1"/>
  <c r="S56" i="1"/>
  <c r="S94" i="1"/>
  <c r="S97" i="1"/>
  <c r="S92" i="1"/>
  <c r="S75" i="1"/>
  <c r="S215" i="1"/>
  <c r="S98" i="1"/>
  <c r="S59" i="1"/>
  <c r="S76" i="1"/>
  <c r="S45" i="1"/>
  <c r="S140" i="1"/>
  <c r="S137" i="1"/>
  <c r="S157" i="1"/>
  <c r="S104" i="1"/>
  <c r="S141" i="1"/>
  <c r="S12" i="1"/>
  <c r="S101" i="1"/>
  <c r="S9" i="1"/>
  <c r="S194" i="1"/>
  <c r="S47" i="1"/>
  <c r="S178" i="1"/>
  <c r="S142" i="1"/>
  <c r="S168" i="1"/>
  <c r="S4" i="1"/>
  <c r="S129" i="1"/>
  <c r="S138" i="1"/>
  <c r="S60" i="1"/>
  <c r="S68" i="1"/>
  <c r="S63" i="1"/>
  <c r="S51" i="1"/>
  <c r="S184" i="1"/>
  <c r="S52" i="1"/>
  <c r="S221" i="1"/>
  <c r="S82" i="1"/>
  <c r="S17" i="1"/>
  <c r="S88" i="1"/>
  <c r="S169" i="1"/>
  <c r="S170" i="1"/>
  <c r="S35" i="1"/>
  <c r="S89" i="1"/>
  <c r="S95" i="1"/>
  <c r="S15" i="1"/>
  <c r="S158" i="1"/>
  <c r="S195" i="1"/>
  <c r="S107" i="1"/>
  <c r="S216" i="1"/>
  <c r="S41" i="1"/>
  <c r="S93" i="1"/>
  <c r="S18" i="1"/>
  <c r="S83" i="1"/>
  <c r="S115" i="1"/>
  <c r="S143" i="1"/>
  <c r="S61" i="1"/>
  <c r="S70" i="1"/>
  <c r="S34" i="1"/>
  <c r="S224" i="1"/>
  <c r="S171" i="1"/>
  <c r="S5" i="1"/>
  <c r="S123" i="1"/>
  <c r="S29" i="1"/>
  <c r="S118" i="1"/>
  <c r="S109" i="1"/>
  <c r="S105" i="1"/>
  <c r="S172" i="1"/>
  <c r="S64" i="1"/>
  <c r="S196" i="1"/>
  <c r="S144" i="1"/>
  <c r="S197" i="1"/>
  <c r="S145" i="1"/>
  <c r="S46" i="1"/>
  <c r="S152" i="1"/>
  <c r="S57" i="1"/>
  <c r="S48" i="1"/>
  <c r="S19" i="1"/>
  <c r="S124" i="1"/>
  <c r="S146" i="1"/>
  <c r="S54" i="1"/>
  <c r="S136" i="1"/>
  <c r="S159" i="1"/>
  <c r="S16" i="1"/>
  <c r="S77" i="1"/>
  <c r="S125" i="1"/>
  <c r="S114" i="1"/>
  <c r="S119" i="1"/>
  <c r="S69" i="1"/>
  <c r="S71" i="1"/>
  <c r="S100" i="1"/>
  <c r="S160" i="1"/>
  <c r="S13" i="1"/>
  <c r="S96" i="1"/>
  <c r="S126" i="1"/>
  <c r="S147" i="1"/>
  <c r="S185" i="1"/>
  <c r="S222" i="1"/>
  <c r="S32" i="1"/>
  <c r="S186" i="1"/>
  <c r="S130" i="1"/>
  <c r="S148" i="1"/>
  <c r="S72" i="1"/>
  <c r="S161" i="1"/>
  <c r="S173" i="1"/>
  <c r="S212" i="1"/>
  <c r="S78" i="1"/>
  <c r="S87" i="1"/>
  <c r="S33" i="1"/>
  <c r="S187" i="1"/>
  <c r="S198" i="1"/>
  <c r="S102" i="1"/>
  <c r="S188" i="1"/>
  <c r="S7" i="1"/>
  <c r="S120" i="1"/>
  <c r="S131" i="1"/>
  <c r="S162" i="1"/>
  <c r="S199" i="1"/>
  <c r="S132" i="1"/>
  <c r="S225" i="1"/>
  <c r="S110" i="1"/>
  <c r="S200" i="1"/>
  <c r="S74" i="1"/>
  <c r="S163" i="1"/>
  <c r="S174" i="1"/>
  <c r="S28" i="1"/>
  <c r="S111" i="1"/>
  <c r="S223" i="1"/>
  <c r="S84" i="1"/>
  <c r="S149" i="1"/>
  <c r="S164" i="1"/>
  <c r="S217" i="1"/>
  <c r="S150" i="1"/>
  <c r="S39" i="1"/>
  <c r="S180" i="1"/>
  <c r="S218" i="1"/>
  <c r="S201" i="1"/>
  <c r="S127" i="1"/>
  <c r="S181" i="1"/>
  <c r="S23" i="1"/>
  <c r="S133" i="1"/>
  <c r="S112" i="1"/>
  <c r="S79" i="1"/>
  <c r="S86" i="1"/>
  <c r="S37" i="1"/>
  <c r="S24" i="1"/>
  <c r="S73" i="1"/>
  <c r="S106" i="1"/>
  <c r="S134" i="1"/>
  <c r="S202" i="1"/>
  <c r="S151" i="1"/>
  <c r="S189" i="1"/>
  <c r="S213" i="1"/>
  <c r="S66" i="1"/>
  <c r="S3" i="1"/>
  <c r="S135" i="1"/>
  <c r="S113" i="1"/>
  <c r="S31" i="1"/>
  <c r="S67" i="1"/>
  <c r="S36" i="1"/>
  <c r="S62" i="1"/>
  <c r="S183" i="1"/>
  <c r="S190" i="1"/>
  <c r="S6" i="1"/>
  <c r="S203" i="1"/>
  <c r="S204" i="1"/>
  <c r="S22" i="1"/>
  <c r="S122" i="1"/>
  <c r="S214" i="1"/>
  <c r="S205" i="1"/>
  <c r="S20" i="1"/>
  <c r="S165" i="1"/>
  <c r="S206" i="1"/>
  <c r="S219" i="1"/>
  <c r="S207" i="1"/>
  <c r="S208" i="1"/>
  <c r="S182" i="1"/>
  <c r="S209" i="1"/>
  <c r="S210" i="1"/>
  <c r="S226" i="1"/>
  <c r="S175" i="1"/>
  <c r="S211" i="1"/>
  <c r="S176" i="1"/>
  <c r="S191" i="1"/>
  <c r="S220" i="1"/>
  <c r="S177" i="1"/>
  <c r="S91" i="1"/>
  <c r="S40" i="1"/>
  <c r="S192" i="1"/>
  <c r="S166" i="1"/>
  <c r="S8" i="1"/>
  <c r="S10" i="1"/>
  <c r="J207" i="16"/>
  <c r="J92" i="16"/>
  <c r="J154" i="16"/>
  <c r="J180" i="16"/>
  <c r="J62" i="16"/>
  <c r="J5" i="16"/>
  <c r="J166" i="16"/>
  <c r="J183" i="16"/>
  <c r="J8" i="16"/>
  <c r="J93" i="16"/>
  <c r="J29" i="16"/>
  <c r="J157" i="16"/>
  <c r="J143" i="16"/>
  <c r="J3" i="16"/>
  <c r="J182" i="16"/>
  <c r="J38" i="16"/>
  <c r="J71" i="16"/>
  <c r="J74" i="16"/>
  <c r="J79" i="16"/>
  <c r="J117" i="16"/>
  <c r="J185" i="16"/>
  <c r="J156" i="16"/>
  <c r="J198" i="16"/>
  <c r="J34" i="16"/>
  <c r="J115" i="16"/>
  <c r="J73" i="16"/>
  <c r="J149" i="16"/>
  <c r="J188" i="16"/>
  <c r="J64" i="16"/>
  <c r="J124" i="16"/>
  <c r="J104" i="16"/>
  <c r="J125" i="16"/>
  <c r="J54" i="16"/>
  <c r="J4" i="16"/>
  <c r="J114" i="16"/>
  <c r="J47" i="16"/>
  <c r="J226" i="16"/>
  <c r="J21" i="16"/>
  <c r="J97" i="16"/>
  <c r="J26" i="16"/>
  <c r="J39" i="16"/>
  <c r="J170" i="16"/>
  <c r="J122" i="16"/>
  <c r="J197" i="16"/>
  <c r="J45" i="16"/>
  <c r="J208" i="16"/>
  <c r="J69" i="16"/>
  <c r="J76" i="16"/>
  <c r="J85" i="16"/>
  <c r="J105" i="16"/>
  <c r="J118" i="16"/>
  <c r="J129" i="16"/>
  <c r="J186" i="16"/>
  <c r="J194" i="16"/>
  <c r="J72" i="16"/>
  <c r="J91" i="16"/>
  <c r="J113" i="16"/>
  <c r="J126" i="16"/>
  <c r="J167" i="16"/>
  <c r="J178" i="16"/>
  <c r="J11" i="16"/>
  <c r="J13" i="16"/>
  <c r="J16" i="16"/>
  <c r="J139" i="16"/>
  <c r="J155" i="16"/>
  <c r="J9" i="16"/>
  <c r="J23" i="16"/>
  <c r="J25" i="16"/>
  <c r="J51" i="16"/>
  <c r="J60" i="16"/>
  <c r="J68" i="16"/>
  <c r="J83" i="16"/>
  <c r="J86" i="16"/>
  <c r="J102" i="16"/>
  <c r="J121" i="16"/>
  <c r="J133" i="16"/>
  <c r="J134" i="16"/>
  <c r="J195" i="16"/>
  <c r="J12" i="16"/>
  <c r="J24" i="16"/>
  <c r="J58" i="16"/>
  <c r="J61" i="16"/>
  <c r="J147" i="16"/>
  <c r="J199" i="16"/>
  <c r="J33" i="16"/>
  <c r="J89" i="16"/>
  <c r="J18" i="16"/>
  <c r="J22" i="16"/>
  <c r="J27" i="16"/>
  <c r="J32" i="16"/>
  <c r="J40" i="16"/>
  <c r="J53" i="16"/>
  <c r="J80" i="16"/>
  <c r="J106" i="16"/>
  <c r="J107" i="16"/>
  <c r="J152" i="16"/>
  <c r="J161" i="16"/>
  <c r="J184" i="16"/>
  <c r="J30" i="16"/>
  <c r="J52" i="16"/>
  <c r="J55" i="16"/>
  <c r="J84" i="16"/>
  <c r="J99" i="16"/>
  <c r="J109" i="16"/>
  <c r="J116" i="16"/>
  <c r="J128" i="16"/>
  <c r="J130" i="16"/>
  <c r="J159" i="16"/>
  <c r="J169" i="16"/>
  <c r="J189" i="16"/>
  <c r="J35" i="16"/>
  <c r="J36" i="16"/>
  <c r="J43" i="16"/>
  <c r="J48" i="16"/>
  <c r="J49" i="16"/>
  <c r="J78" i="16"/>
  <c r="J103" i="16"/>
  <c r="J119" i="16"/>
  <c r="J127" i="16"/>
  <c r="J135" i="16"/>
  <c r="J136" i="16"/>
  <c r="J141" i="16"/>
  <c r="J146" i="16"/>
  <c r="J148" i="16"/>
  <c r="J187" i="16"/>
  <c r="J196" i="16"/>
  <c r="J211" i="16"/>
  <c r="J10" i="16"/>
  <c r="J20" i="16"/>
  <c r="J28" i="16"/>
  <c r="J37" i="16"/>
  <c r="J56" i="16"/>
  <c r="J66" i="16"/>
  <c r="J96" i="16"/>
  <c r="J98" i="16"/>
  <c r="J111" i="16"/>
  <c r="J120" i="16"/>
  <c r="J131" i="16"/>
  <c r="J142" i="16"/>
  <c r="J163" i="16"/>
  <c r="J173" i="16"/>
  <c r="J174" i="16"/>
  <c r="J181" i="16"/>
  <c r="J191" i="16"/>
  <c r="J201" i="16"/>
  <c r="J31" i="16"/>
  <c r="J44" i="16"/>
  <c r="J46" i="16"/>
  <c r="J57" i="16"/>
  <c r="J59" i="16"/>
  <c r="J67" i="16"/>
  <c r="J87" i="16"/>
  <c r="J123" i="16"/>
  <c r="J132" i="16"/>
  <c r="J144" i="16"/>
  <c r="J164" i="16"/>
  <c r="J171" i="16"/>
  <c r="J204" i="16"/>
  <c r="J212" i="16"/>
  <c r="J7" i="16"/>
  <c r="J14" i="16"/>
  <c r="J17" i="16"/>
  <c r="J82" i="16"/>
  <c r="J94" i="16"/>
  <c r="J101" i="16"/>
  <c r="J108" i="16"/>
  <c r="J145" i="16"/>
  <c r="J165" i="16"/>
  <c r="J217" i="16"/>
  <c r="J221" i="16"/>
  <c r="J223" i="16"/>
  <c r="J70" i="16"/>
  <c r="J81" i="16"/>
  <c r="J95" i="16"/>
  <c r="J150" i="16"/>
  <c r="J175" i="16"/>
  <c r="J179" i="16"/>
  <c r="J200" i="16"/>
  <c r="J19" i="16"/>
  <c r="J41" i="16"/>
  <c r="J75" i="16"/>
  <c r="J137" i="16"/>
  <c r="J140" i="16"/>
  <c r="J153" i="16"/>
  <c r="J177" i="16"/>
  <c r="J202" i="16"/>
  <c r="J224" i="16"/>
  <c r="J6" i="16"/>
  <c r="J42" i="16"/>
  <c r="J63" i="16"/>
  <c r="J65" i="16"/>
  <c r="J88" i="16"/>
  <c r="J110" i="16"/>
  <c r="J112" i="16"/>
  <c r="J151" i="16"/>
  <c r="J158" i="16"/>
  <c r="J162" i="16"/>
  <c r="J190" i="16"/>
  <c r="J192" i="16"/>
  <c r="J193" i="16"/>
  <c r="J203" i="16"/>
  <c r="J205" i="16"/>
  <c r="J206" i="16"/>
  <c r="J210" i="16"/>
  <c r="J213" i="16"/>
  <c r="J215" i="16"/>
  <c r="J216" i="16"/>
  <c r="J218" i="16"/>
  <c r="J219" i="16"/>
  <c r="J222" i="16"/>
  <c r="J209" i="16"/>
  <c r="J50" i="16"/>
  <c r="J90" i="16"/>
  <c r="J172" i="16"/>
  <c r="J176" i="16"/>
  <c r="J214" i="16"/>
  <c r="J225" i="16"/>
  <c r="J77" i="16"/>
  <c r="J138" i="16"/>
  <c r="J168" i="16"/>
  <c r="J220" i="16"/>
  <c r="J100" i="16"/>
  <c r="J160" i="16"/>
  <c r="J15" i="16"/>
  <c r="I226" i="16"/>
  <c r="K226" i="16"/>
  <c r="P226" i="16"/>
  <c r="H226" i="16"/>
  <c r="F226" i="16"/>
  <c r="D217" i="16"/>
  <c r="D218" i="16"/>
  <c r="D219" i="16"/>
  <c r="D220" i="16"/>
  <c r="D221" i="16"/>
  <c r="D222" i="16"/>
  <c r="D223" i="16"/>
  <c r="D224" i="16"/>
  <c r="D225" i="16"/>
  <c r="D226" i="16"/>
  <c r="H62" i="16"/>
  <c r="H180" i="16"/>
  <c r="H207" i="16"/>
  <c r="H154" i="16"/>
  <c r="H92" i="16"/>
  <c r="H29" i="16"/>
  <c r="H182" i="16"/>
  <c r="H156" i="16"/>
  <c r="H5" i="16"/>
  <c r="H157" i="16"/>
  <c r="H93" i="16"/>
  <c r="H143" i="16"/>
  <c r="H71" i="16"/>
  <c r="H34" i="16"/>
  <c r="H38" i="16"/>
  <c r="H188" i="16"/>
  <c r="H183" i="16"/>
  <c r="H198" i="16"/>
  <c r="H166" i="16"/>
  <c r="H91" i="16"/>
  <c r="H51" i="16"/>
  <c r="H73" i="16"/>
  <c r="H115" i="16"/>
  <c r="H170" i="16"/>
  <c r="H185" i="16"/>
  <c r="H8" i="16"/>
  <c r="H74" i="16"/>
  <c r="H4" i="16"/>
  <c r="H54" i="16"/>
  <c r="H79" i="16"/>
  <c r="H114" i="16"/>
  <c r="H125" i="16"/>
  <c r="H197" i="16"/>
  <c r="H89" i="16"/>
  <c r="H102" i="16"/>
  <c r="H124" i="16"/>
  <c r="H149" i="16"/>
  <c r="H122" i="16"/>
  <c r="H3" i="16"/>
  <c r="H97" i="16"/>
  <c r="H76" i="16"/>
  <c r="H26" i="16"/>
  <c r="H39" i="16"/>
  <c r="H21" i="16"/>
  <c r="H104" i="16"/>
  <c r="H16" i="16"/>
  <c r="H53" i="16"/>
  <c r="H118" i="16"/>
  <c r="H146" i="16"/>
  <c r="H155" i="16"/>
  <c r="H25" i="16"/>
  <c r="H40" i="16"/>
  <c r="H45" i="16"/>
  <c r="H61" i="16"/>
  <c r="H117" i="16"/>
  <c r="H189" i="16"/>
  <c r="H126" i="16"/>
  <c r="H169" i="16"/>
  <c r="H105" i="16"/>
  <c r="H11" i="16"/>
  <c r="H133" i="16"/>
  <c r="H134" i="16"/>
  <c r="H136" i="16"/>
  <c r="H186" i="16"/>
  <c r="H9" i="16"/>
  <c r="H13" i="16"/>
  <c r="H18" i="16"/>
  <c r="H23" i="16"/>
  <c r="H60" i="16"/>
  <c r="H64" i="16"/>
  <c r="H68" i="16"/>
  <c r="H83" i="16"/>
  <c r="H86" i="16"/>
  <c r="H99" i="16"/>
  <c r="H113" i="16"/>
  <c r="H121" i="16"/>
  <c r="H139" i="16"/>
  <c r="H141" i="16"/>
  <c r="H144" i="16"/>
  <c r="H173" i="16"/>
  <c r="H178" i="16"/>
  <c r="H195" i="16"/>
  <c r="H10" i="16"/>
  <c r="H33" i="16"/>
  <c r="H49" i="16"/>
  <c r="H78" i="16"/>
  <c r="H84" i="16"/>
  <c r="H147" i="16"/>
  <c r="H148" i="16"/>
  <c r="H184" i="16"/>
  <c r="H12" i="16"/>
  <c r="H24" i="16"/>
  <c r="H32" i="16"/>
  <c r="H48" i="16"/>
  <c r="H52" i="16"/>
  <c r="H85" i="16"/>
  <c r="H127" i="16"/>
  <c r="H130" i="16"/>
  <c r="H194" i="16"/>
  <c r="H22" i="16"/>
  <c r="H47" i="16"/>
  <c r="H58" i="16"/>
  <c r="H72" i="16"/>
  <c r="H106" i="16"/>
  <c r="H111" i="16"/>
  <c r="H116" i="16"/>
  <c r="H120" i="16"/>
  <c r="H135" i="16"/>
  <c r="H152" i="16"/>
  <c r="H161" i="16"/>
  <c r="H163" i="16"/>
  <c r="H167" i="16"/>
  <c r="H199" i="16"/>
  <c r="H211" i="16"/>
  <c r="H7" i="16"/>
  <c r="H27" i="16"/>
  <c r="H30" i="16"/>
  <c r="H35" i="16"/>
  <c r="H44" i="16"/>
  <c r="H55" i="16"/>
  <c r="H56" i="16"/>
  <c r="H67" i="16"/>
  <c r="H107" i="16"/>
  <c r="H129" i="16"/>
  <c r="H131" i="16"/>
  <c r="H201" i="16"/>
  <c r="H14" i="16"/>
  <c r="H20" i="16"/>
  <c r="H36" i="16"/>
  <c r="H69" i="16"/>
  <c r="H80" i="16"/>
  <c r="H94" i="16"/>
  <c r="H109" i="16"/>
  <c r="H123" i="16"/>
  <c r="H142" i="16"/>
  <c r="H145" i="16"/>
  <c r="H181" i="16"/>
  <c r="H187" i="16"/>
  <c r="H191" i="16"/>
  <c r="H31" i="16"/>
  <c r="H37" i="16"/>
  <c r="H59" i="16"/>
  <c r="H66" i="16"/>
  <c r="H98" i="16"/>
  <c r="H103" i="16"/>
  <c r="H159" i="16"/>
  <c r="H204" i="16"/>
  <c r="H28" i="16"/>
  <c r="H43" i="16"/>
  <c r="H46" i="16"/>
  <c r="H128" i="16"/>
  <c r="H174" i="16"/>
  <c r="H196" i="16"/>
  <c r="H17" i="16"/>
  <c r="H57" i="16"/>
  <c r="H82" i="16"/>
  <c r="H87" i="16"/>
  <c r="H96" i="16"/>
  <c r="H101" i="16"/>
  <c r="H119" i="16"/>
  <c r="H132" i="16"/>
  <c r="H150" i="16"/>
  <c r="H165" i="16"/>
  <c r="H171" i="16"/>
  <c r="H200" i="16"/>
  <c r="H212" i="16"/>
  <c r="H70" i="16"/>
  <c r="H81" i="16"/>
  <c r="H95" i="16"/>
  <c r="H137" i="16"/>
  <c r="H164" i="16"/>
  <c r="H175" i="16"/>
  <c r="H179" i="16"/>
  <c r="H208" i="16"/>
  <c r="H41" i="16"/>
  <c r="H50" i="16"/>
  <c r="H65" i="16"/>
  <c r="H75" i="16"/>
  <c r="H90" i="16"/>
  <c r="H172" i="16"/>
  <c r="H217" i="16"/>
  <c r="H100" i="16"/>
  <c r="H108" i="16"/>
  <c r="H158" i="16"/>
  <c r="H202" i="16"/>
  <c r="H213" i="16"/>
  <c r="H215" i="16"/>
  <c r="H216" i="16"/>
  <c r="H19" i="16"/>
  <c r="H63" i="16"/>
  <c r="H88" i="16"/>
  <c r="H140" i="16"/>
  <c r="H153" i="16"/>
  <c r="H209" i="16"/>
  <c r="H6" i="16"/>
  <c r="H42" i="16"/>
  <c r="H110" i="16"/>
  <c r="H112" i="16"/>
  <c r="H151" i="16"/>
  <c r="H162" i="16"/>
  <c r="H177" i="16"/>
  <c r="H190" i="16"/>
  <c r="H192" i="16"/>
  <c r="H193" i="16"/>
  <c r="H203" i="16"/>
  <c r="H205" i="16"/>
  <c r="H206" i="16"/>
  <c r="H210" i="16"/>
  <c r="H214" i="16"/>
  <c r="H168" i="16"/>
  <c r="H176" i="16"/>
  <c r="H218" i="16"/>
  <c r="H219" i="16"/>
  <c r="H221" i="16"/>
  <c r="H222" i="16"/>
  <c r="H223" i="16"/>
  <c r="H224" i="16"/>
  <c r="H77" i="16"/>
  <c r="H138" i="16"/>
  <c r="H160" i="16"/>
  <c r="H225" i="16"/>
  <c r="H220" i="16"/>
  <c r="H15" i="16"/>
  <c r="I62" i="16"/>
  <c r="I180" i="16"/>
  <c r="I207" i="16"/>
  <c r="I154" i="16"/>
  <c r="I92" i="16"/>
  <c r="I29" i="16"/>
  <c r="I182" i="16"/>
  <c r="I156" i="16"/>
  <c r="I5" i="16"/>
  <c r="I157" i="16"/>
  <c r="I93" i="16"/>
  <c r="I143" i="16"/>
  <c r="I71" i="16"/>
  <c r="I34" i="16"/>
  <c r="I38" i="16"/>
  <c r="I188" i="16"/>
  <c r="I183" i="16"/>
  <c r="I198" i="16"/>
  <c r="I166" i="16"/>
  <c r="I91" i="16"/>
  <c r="I51" i="16"/>
  <c r="I73" i="16"/>
  <c r="I115" i="16"/>
  <c r="I170" i="16"/>
  <c r="I185" i="16"/>
  <c r="I8" i="16"/>
  <c r="I74" i="16"/>
  <c r="I4" i="16"/>
  <c r="I54" i="16"/>
  <c r="I79" i="16"/>
  <c r="I114" i="16"/>
  <c r="I125" i="16"/>
  <c r="I197" i="16"/>
  <c r="I89" i="16"/>
  <c r="I102" i="16"/>
  <c r="I124" i="16"/>
  <c r="I149" i="16"/>
  <c r="I122" i="16"/>
  <c r="I3" i="16"/>
  <c r="I97" i="16"/>
  <c r="I76" i="16"/>
  <c r="I26" i="16"/>
  <c r="I39" i="16"/>
  <c r="I21" i="16"/>
  <c r="I104" i="16"/>
  <c r="I16" i="16"/>
  <c r="I53" i="16"/>
  <c r="I118" i="16"/>
  <c r="I146" i="16"/>
  <c r="I155" i="16"/>
  <c r="I25" i="16"/>
  <c r="I40" i="16"/>
  <c r="I45" i="16"/>
  <c r="I61" i="16"/>
  <c r="I117" i="16"/>
  <c r="I189" i="16"/>
  <c r="I126" i="16"/>
  <c r="I169" i="16"/>
  <c r="I105" i="16"/>
  <c r="I11" i="16"/>
  <c r="I133" i="16"/>
  <c r="I134" i="16"/>
  <c r="I136" i="16"/>
  <c r="I186" i="16"/>
  <c r="I9" i="16"/>
  <c r="I13" i="16"/>
  <c r="I18" i="16"/>
  <c r="I23" i="16"/>
  <c r="I60" i="16"/>
  <c r="I64" i="16"/>
  <c r="I68" i="16"/>
  <c r="I83" i="16"/>
  <c r="I86" i="16"/>
  <c r="I99" i="16"/>
  <c r="I113" i="16"/>
  <c r="I121" i="16"/>
  <c r="I139" i="16"/>
  <c r="I141" i="16"/>
  <c r="I144" i="16"/>
  <c r="I173" i="16"/>
  <c r="I178" i="16"/>
  <c r="I195" i="16"/>
  <c r="I10" i="16"/>
  <c r="I33" i="16"/>
  <c r="I49" i="16"/>
  <c r="I78" i="16"/>
  <c r="I84" i="16"/>
  <c r="I147" i="16"/>
  <c r="I148" i="16"/>
  <c r="I184" i="16"/>
  <c r="I12" i="16"/>
  <c r="I24" i="16"/>
  <c r="I32" i="16"/>
  <c r="I48" i="16"/>
  <c r="I52" i="16"/>
  <c r="I85" i="16"/>
  <c r="I127" i="16"/>
  <c r="I130" i="16"/>
  <c r="I194" i="16"/>
  <c r="I22" i="16"/>
  <c r="I47" i="16"/>
  <c r="I58" i="16"/>
  <c r="I72" i="16"/>
  <c r="I106" i="16"/>
  <c r="I111" i="16"/>
  <c r="I116" i="16"/>
  <c r="I120" i="16"/>
  <c r="I135" i="16"/>
  <c r="I152" i="16"/>
  <c r="I161" i="16"/>
  <c r="I163" i="16"/>
  <c r="I167" i="16"/>
  <c r="I199" i="16"/>
  <c r="I211" i="16"/>
  <c r="I7" i="16"/>
  <c r="I27" i="16"/>
  <c r="I30" i="16"/>
  <c r="I35" i="16"/>
  <c r="I44" i="16"/>
  <c r="I55" i="16"/>
  <c r="I56" i="16"/>
  <c r="I67" i="16"/>
  <c r="I107" i="16"/>
  <c r="I129" i="16"/>
  <c r="I131" i="16"/>
  <c r="I201" i="16"/>
  <c r="I14" i="16"/>
  <c r="I20" i="16"/>
  <c r="I36" i="16"/>
  <c r="I69" i="16"/>
  <c r="I80" i="16"/>
  <c r="I94" i="16"/>
  <c r="I109" i="16"/>
  <c r="I123" i="16"/>
  <c r="I142" i="16"/>
  <c r="I145" i="16"/>
  <c r="I181" i="16"/>
  <c r="I187" i="16"/>
  <c r="I191" i="16"/>
  <c r="I31" i="16"/>
  <c r="I37" i="16"/>
  <c r="I59" i="16"/>
  <c r="I66" i="16"/>
  <c r="I98" i="16"/>
  <c r="I103" i="16"/>
  <c r="I159" i="16"/>
  <c r="I204" i="16"/>
  <c r="I28" i="16"/>
  <c r="I43" i="16"/>
  <c r="I46" i="16"/>
  <c r="I128" i="16"/>
  <c r="I174" i="16"/>
  <c r="I196" i="16"/>
  <c r="I17" i="16"/>
  <c r="I57" i="16"/>
  <c r="I82" i="16"/>
  <c r="I87" i="16"/>
  <c r="I96" i="16"/>
  <c r="I101" i="16"/>
  <c r="I119" i="16"/>
  <c r="I132" i="16"/>
  <c r="I150" i="16"/>
  <c r="I165" i="16"/>
  <c r="I171" i="16"/>
  <c r="I200" i="16"/>
  <c r="I212" i="16"/>
  <c r="I70" i="16"/>
  <c r="I81" i="16"/>
  <c r="I95" i="16"/>
  <c r="I137" i="16"/>
  <c r="I164" i="16"/>
  <c r="I175" i="16"/>
  <c r="I179" i="16"/>
  <c r="I208" i="16"/>
  <c r="I41" i="16"/>
  <c r="I50" i="16"/>
  <c r="I65" i="16"/>
  <c r="I75" i="16"/>
  <c r="I90" i="16"/>
  <c r="I172" i="16"/>
  <c r="I217" i="16"/>
  <c r="I100" i="16"/>
  <c r="I108" i="16"/>
  <c r="I158" i="16"/>
  <c r="I202" i="16"/>
  <c r="I213" i="16"/>
  <c r="I215" i="16"/>
  <c r="I216" i="16"/>
  <c r="I19" i="16"/>
  <c r="I63" i="16"/>
  <c r="I88" i="16"/>
  <c r="I140" i="16"/>
  <c r="I153" i="16"/>
  <c r="I209" i="16"/>
  <c r="I6" i="16"/>
  <c r="I42" i="16"/>
  <c r="I110" i="16"/>
  <c r="I112" i="16"/>
  <c r="I151" i="16"/>
  <c r="I162" i="16"/>
  <c r="I177" i="16"/>
  <c r="I190" i="16"/>
  <c r="I192" i="16"/>
  <c r="I193" i="16"/>
  <c r="I203" i="16"/>
  <c r="I205" i="16"/>
  <c r="I206" i="16"/>
  <c r="I210" i="16"/>
  <c r="I214" i="16"/>
  <c r="I168" i="16"/>
  <c r="I176" i="16"/>
  <c r="I218" i="16"/>
  <c r="I219" i="16"/>
  <c r="I221" i="16"/>
  <c r="I222" i="16"/>
  <c r="I223" i="16"/>
  <c r="I224" i="16"/>
  <c r="I77" i="16"/>
  <c r="I138" i="16"/>
  <c r="I160" i="16"/>
  <c r="I225" i="16"/>
  <c r="I220" i="16"/>
  <c r="I15" i="16"/>
  <c r="F220" i="16"/>
  <c r="F225" i="16"/>
  <c r="F160" i="16"/>
  <c r="F138" i="16"/>
  <c r="F77" i="16"/>
  <c r="F224" i="16"/>
  <c r="F223" i="16"/>
  <c r="F222" i="16"/>
  <c r="F221" i="16"/>
  <c r="F219" i="16"/>
  <c r="F218" i="16"/>
  <c r="F176" i="16"/>
  <c r="F168" i="16"/>
  <c r="F214" i="16"/>
  <c r="F210" i="16"/>
  <c r="F206" i="16"/>
  <c r="F205" i="16"/>
  <c r="F203" i="16"/>
  <c r="F193" i="16"/>
  <c r="F192" i="16"/>
  <c r="F190" i="16"/>
  <c r="F177" i="16"/>
  <c r="F162" i="16"/>
  <c r="F151" i="16"/>
  <c r="F112" i="16"/>
  <c r="F110" i="16"/>
  <c r="F42" i="16"/>
  <c r="F6" i="16"/>
  <c r="F209" i="16"/>
  <c r="F153" i="16"/>
  <c r="F140" i="16"/>
  <c r="F88" i="16"/>
  <c r="F63" i="16"/>
  <c r="F19" i="16"/>
  <c r="F216" i="16"/>
  <c r="F215" i="16"/>
  <c r="F213" i="16"/>
  <c r="F202" i="16"/>
  <c r="F158" i="16"/>
  <c r="F108" i="16"/>
  <c r="F100" i="16"/>
  <c r="F217" i="16"/>
  <c r="F172" i="16"/>
  <c r="F90" i="16"/>
  <c r="F75" i="16"/>
  <c r="F65" i="16"/>
  <c r="F50" i="16"/>
  <c r="F41" i="16"/>
  <c r="F208" i="16"/>
  <c r="F179" i="16"/>
  <c r="F175" i="16"/>
  <c r="F164" i="16"/>
  <c r="F137" i="16"/>
  <c r="F95" i="16"/>
  <c r="F81" i="16"/>
  <c r="F70" i="16"/>
  <c r="F212" i="16"/>
  <c r="F200" i="16"/>
  <c r="F171" i="16"/>
  <c r="F165" i="16"/>
  <c r="F150" i="16"/>
  <c r="F132" i="16"/>
  <c r="F119" i="16"/>
  <c r="F101" i="16"/>
  <c r="F96" i="16"/>
  <c r="F87" i="16"/>
  <c r="F82" i="16"/>
  <c r="F57" i="16"/>
  <c r="F17" i="16"/>
  <c r="F196" i="16"/>
  <c r="F174" i="16"/>
  <c r="F128" i="16"/>
  <c r="F46" i="16"/>
  <c r="F43" i="16"/>
  <c r="F28" i="16"/>
  <c r="F204" i="16"/>
  <c r="F159" i="16"/>
  <c r="F103" i="16"/>
  <c r="F98" i="16"/>
  <c r="F66" i="16"/>
  <c r="F59" i="16"/>
  <c r="F37" i="16"/>
  <c r="F31" i="16"/>
  <c r="F191" i="16"/>
  <c r="F187" i="16"/>
  <c r="F181" i="16"/>
  <c r="F145" i="16"/>
  <c r="F142" i="16"/>
  <c r="F123" i="16"/>
  <c r="F109" i="16"/>
  <c r="F94" i="16"/>
  <c r="F80" i="16"/>
  <c r="F69" i="16"/>
  <c r="F36" i="16"/>
  <c r="F20" i="16"/>
  <c r="F14" i="16"/>
  <c r="F201" i="16"/>
  <c r="F131" i="16"/>
  <c r="F129" i="16"/>
  <c r="F107" i="16"/>
  <c r="F67" i="16"/>
  <c r="F56" i="16"/>
  <c r="F55" i="16"/>
  <c r="F44" i="16"/>
  <c r="F35" i="16"/>
  <c r="F30" i="16"/>
  <c r="F27" i="16"/>
  <c r="F7" i="16"/>
  <c r="F211" i="16"/>
  <c r="F199" i="16"/>
  <c r="F167" i="16"/>
  <c r="F163" i="16"/>
  <c r="F161" i="16"/>
  <c r="F152" i="16"/>
  <c r="F135" i="16"/>
  <c r="F120" i="16"/>
  <c r="F116" i="16"/>
  <c r="F111" i="16"/>
  <c r="F106" i="16"/>
  <c r="F72" i="16"/>
  <c r="F58" i="16"/>
  <c r="F47" i="16"/>
  <c r="F22" i="16"/>
  <c r="F194" i="16"/>
  <c r="F130" i="16"/>
  <c r="F127" i="16"/>
  <c r="F85" i="16"/>
  <c r="F52" i="16"/>
  <c r="F48" i="16"/>
  <c r="F32" i="16"/>
  <c r="F24" i="16"/>
  <c r="F12" i="16"/>
  <c r="F184" i="16"/>
  <c r="F148" i="16"/>
  <c r="F147" i="16"/>
  <c r="F84" i="16"/>
  <c r="F78" i="16"/>
  <c r="F49" i="16"/>
  <c r="F33" i="16"/>
  <c r="F10" i="16"/>
  <c r="F195" i="16"/>
  <c r="F178" i="16"/>
  <c r="F173" i="16"/>
  <c r="F144" i="16"/>
  <c r="F141" i="16"/>
  <c r="F139" i="16"/>
  <c r="F121" i="16"/>
  <c r="F113" i="16"/>
  <c r="F99" i="16"/>
  <c r="F86" i="16"/>
  <c r="F83" i="16"/>
  <c r="F68" i="16"/>
  <c r="F64" i="16"/>
  <c r="F60" i="16"/>
  <c r="F23" i="16"/>
  <c r="F18" i="16"/>
  <c r="F13" i="16"/>
  <c r="F9" i="16"/>
  <c r="F186" i="16"/>
  <c r="F136" i="16"/>
  <c r="F134" i="16"/>
  <c r="F133" i="16"/>
  <c r="F11" i="16"/>
  <c r="F105" i="16"/>
  <c r="F169" i="16"/>
  <c r="F126" i="16"/>
  <c r="F189" i="16"/>
  <c r="F117" i="16"/>
  <c r="F61" i="16"/>
  <c r="F45" i="16"/>
  <c r="F40" i="16"/>
  <c r="F25" i="16"/>
  <c r="F155" i="16"/>
  <c r="F146" i="16"/>
  <c r="F118" i="16"/>
  <c r="F53" i="16"/>
  <c r="F16" i="16"/>
  <c r="F104" i="16"/>
  <c r="F21" i="16"/>
  <c r="F39" i="16"/>
  <c r="F26" i="16"/>
  <c r="F76" i="16"/>
  <c r="F97" i="16"/>
  <c r="F3" i="16"/>
  <c r="F122" i="16"/>
  <c r="F149" i="16"/>
  <c r="F124" i="16"/>
  <c r="F102" i="16"/>
  <c r="F89" i="16"/>
  <c r="F197" i="16"/>
  <c r="F125" i="16"/>
  <c r="F114" i="16"/>
  <c r="F79" i="16"/>
  <c r="F54" i="16"/>
  <c r="F4" i="16"/>
  <c r="F74" i="16"/>
  <c r="F8" i="16"/>
  <c r="F185" i="16"/>
  <c r="F170" i="16"/>
  <c r="F115" i="16"/>
  <c r="F73" i="16"/>
  <c r="F51" i="16"/>
  <c r="F91" i="16"/>
  <c r="F166" i="16"/>
  <c r="F198" i="16"/>
  <c r="F183" i="16"/>
  <c r="F188" i="16"/>
  <c r="F38" i="16"/>
  <c r="F34" i="16"/>
  <c r="F71" i="16"/>
  <c r="F143" i="16"/>
  <c r="F93" i="16"/>
  <c r="F157" i="16"/>
  <c r="F5" i="16"/>
  <c r="F156" i="16"/>
  <c r="F182" i="16"/>
  <c r="F29" i="16"/>
  <c r="F92" i="16"/>
  <c r="F154" i="16"/>
  <c r="F207" i="16"/>
  <c r="F180" i="16"/>
  <c r="F62" i="16"/>
  <c r="F15" i="16"/>
  <c r="I3" i="1"/>
  <c r="I8" i="1"/>
  <c r="I5" i="1"/>
  <c r="I4" i="1"/>
  <c r="I9" i="1"/>
  <c r="I7" i="1"/>
  <c r="I23" i="1"/>
  <c r="I22" i="1"/>
  <c r="I11" i="1"/>
  <c r="I14" i="1"/>
  <c r="I37" i="1"/>
  <c r="I21" i="1"/>
  <c r="I12" i="1"/>
  <c r="I6" i="1"/>
  <c r="I26" i="1"/>
  <c r="I15" i="1"/>
  <c r="I16" i="1"/>
  <c r="I29" i="1"/>
  <c r="I40" i="1"/>
  <c r="I34" i="1"/>
  <c r="I20" i="1"/>
  <c r="I13" i="1"/>
  <c r="I32" i="1"/>
  <c r="I25" i="1"/>
  <c r="I38" i="1"/>
  <c r="I17" i="1"/>
  <c r="I31" i="1"/>
  <c r="I41" i="1"/>
  <c r="I42" i="1"/>
  <c r="I35" i="1"/>
  <c r="I58" i="1"/>
  <c r="I49" i="1"/>
  <c r="I19" i="1"/>
  <c r="I75" i="1"/>
  <c r="I59" i="1"/>
  <c r="I30" i="1"/>
  <c r="I70" i="1"/>
  <c r="I64" i="1"/>
  <c r="I33" i="1"/>
  <c r="I27" i="1"/>
  <c r="I55" i="1"/>
  <c r="I71" i="1"/>
  <c r="I36" i="1"/>
  <c r="I60" i="1"/>
  <c r="I57" i="1"/>
  <c r="I63" i="1"/>
  <c r="I44" i="1"/>
  <c r="I28" i="1"/>
  <c r="I50" i="1"/>
  <c r="I43" i="1"/>
  <c r="I51" i="1"/>
  <c r="I54" i="1"/>
  <c r="I102" i="1"/>
  <c r="I68" i="1"/>
  <c r="I129" i="1"/>
  <c r="I138" i="1"/>
  <c r="I62" i="1"/>
  <c r="I24" i="1"/>
  <c r="I89" i="1"/>
  <c r="I107" i="1"/>
  <c r="I101" i="1"/>
  <c r="I52" i="1"/>
  <c r="I61" i="1"/>
  <c r="I80" i="1"/>
  <c r="I90" i="1"/>
  <c r="I81" i="1"/>
  <c r="I87" i="1"/>
  <c r="I152" i="1"/>
  <c r="I46" i="1"/>
  <c r="I114" i="1"/>
  <c r="I126" i="1"/>
  <c r="I45" i="1"/>
  <c r="I133" i="1"/>
  <c r="I18" i="1"/>
  <c r="I127" i="1"/>
  <c r="I67" i="1"/>
  <c r="I88" i="1"/>
  <c r="I124" i="1"/>
  <c r="I92" i="1"/>
  <c r="I136" i="1"/>
  <c r="I125" i="1"/>
  <c r="I56" i="1"/>
  <c r="I93" i="1"/>
  <c r="I123" i="1"/>
  <c r="I96" i="1"/>
  <c r="I72" i="1"/>
  <c r="I73" i="1"/>
  <c r="I121" i="1"/>
  <c r="I137" i="1"/>
  <c r="I104" i="1"/>
  <c r="I99" i="1"/>
  <c r="I141" i="1"/>
  <c r="I95" i="1"/>
  <c r="I77" i="1"/>
  <c r="I78" i="1"/>
  <c r="I69" i="1"/>
  <c r="I74" i="1"/>
  <c r="I98" i="1"/>
  <c r="I84" i="1"/>
  <c r="I105" i="1"/>
  <c r="I106" i="1"/>
  <c r="I82" i="1"/>
  <c r="I113" i="1"/>
  <c r="I65" i="1"/>
  <c r="I108" i="1"/>
  <c r="I76" i="1"/>
  <c r="I118" i="1"/>
  <c r="I109" i="1"/>
  <c r="I110" i="1"/>
  <c r="I111" i="1"/>
  <c r="I112" i="1"/>
  <c r="I86" i="1"/>
  <c r="I66" i="1"/>
  <c r="I116" i="1"/>
  <c r="I53" i="1"/>
  <c r="I120" i="1"/>
  <c r="I117" i="1"/>
  <c r="I48" i="1"/>
  <c r="I119" i="1"/>
  <c r="I122" i="1"/>
  <c r="I91" i="1"/>
  <c r="I83" i="1"/>
  <c r="I131" i="1"/>
  <c r="I79" i="1"/>
  <c r="I134" i="1"/>
  <c r="I85" i="1"/>
  <c r="I178" i="1"/>
  <c r="I135" i="1"/>
  <c r="I130" i="1"/>
  <c r="I132" i="1"/>
  <c r="I144" i="1"/>
  <c r="I146" i="1"/>
  <c r="I100" i="1"/>
  <c r="I148" i="1"/>
  <c r="I149" i="1"/>
  <c r="I147" i="1"/>
  <c r="I151" i="1"/>
  <c r="I155" i="1"/>
  <c r="I139" i="1"/>
  <c r="I94" i="1"/>
  <c r="I47" i="1"/>
  <c r="I142" i="1"/>
  <c r="I143" i="1"/>
  <c r="I145" i="1"/>
  <c r="I150" i="1"/>
  <c r="I39" i="1"/>
  <c r="I183" i="1"/>
  <c r="I140" i="1"/>
  <c r="I166" i="1"/>
  <c r="I153" i="1"/>
  <c r="I154" i="1"/>
  <c r="I103" i="1"/>
  <c r="I162" i="1"/>
  <c r="I157" i="1"/>
  <c r="I156" i="1"/>
  <c r="I158" i="1"/>
  <c r="I160" i="1"/>
  <c r="I161" i="1"/>
  <c r="I165" i="1"/>
  <c r="I159" i="1"/>
  <c r="I164" i="1"/>
  <c r="I163" i="1"/>
  <c r="I168" i="1"/>
  <c r="I173" i="1"/>
  <c r="I167" i="1"/>
  <c r="I97" i="1"/>
  <c r="I169" i="1"/>
  <c r="I170" i="1"/>
  <c r="I171" i="1"/>
  <c r="I174" i="1"/>
  <c r="I175" i="1"/>
  <c r="I172" i="1"/>
  <c r="I176" i="1"/>
  <c r="I177" i="1"/>
  <c r="I182" i="1"/>
  <c r="I115" i="1"/>
  <c r="I180" i="1"/>
  <c r="I181" i="1"/>
  <c r="I179" i="1"/>
  <c r="I187" i="1"/>
  <c r="I128" i="1"/>
  <c r="I184" i="1"/>
  <c r="I185" i="1"/>
  <c r="I186" i="1"/>
  <c r="I188" i="1"/>
  <c r="I189" i="1"/>
  <c r="I190" i="1"/>
  <c r="I191" i="1"/>
  <c r="I195" i="1"/>
  <c r="I199" i="1"/>
  <c r="I206" i="1"/>
  <c r="I207" i="1"/>
  <c r="I208" i="1"/>
  <c r="I209" i="1"/>
  <c r="I210" i="1"/>
  <c r="I211" i="1"/>
  <c r="I192" i="1"/>
  <c r="I193" i="1"/>
  <c r="I194" i="1"/>
  <c r="I196" i="1"/>
  <c r="I197" i="1"/>
  <c r="I198" i="1"/>
  <c r="I200" i="1"/>
  <c r="I201" i="1"/>
  <c r="I202" i="1"/>
  <c r="I203" i="1"/>
  <c r="I204" i="1"/>
  <c r="I205" i="1"/>
  <c r="I212" i="1"/>
  <c r="I214" i="1"/>
  <c r="I213" i="1"/>
  <c r="I215" i="1"/>
  <c r="I216" i="1"/>
  <c r="I217" i="1"/>
  <c r="I219" i="1"/>
  <c r="I218" i="1"/>
  <c r="I220" i="1"/>
  <c r="I223" i="1"/>
  <c r="I221" i="1"/>
  <c r="I222" i="1"/>
  <c r="I224" i="1"/>
  <c r="I226" i="1"/>
  <c r="I225" i="1"/>
  <c r="I10" i="1"/>
  <c r="G3" i="1"/>
  <c r="G8" i="1"/>
  <c r="G5" i="1"/>
  <c r="G4" i="1"/>
  <c r="G9" i="1"/>
  <c r="G7" i="1"/>
  <c r="G23" i="1"/>
  <c r="G22" i="1"/>
  <c r="G11" i="1"/>
  <c r="G14" i="1"/>
  <c r="G37" i="1"/>
  <c r="G21" i="1"/>
  <c r="G12" i="1"/>
  <c r="G6" i="1"/>
  <c r="G26" i="1"/>
  <c r="G15" i="1"/>
  <c r="G16" i="1"/>
  <c r="G34" i="1"/>
  <c r="G29" i="1"/>
  <c r="G20" i="1"/>
  <c r="G40" i="1"/>
  <c r="G13" i="1"/>
  <c r="G25" i="1"/>
  <c r="G32" i="1"/>
  <c r="G38" i="1"/>
  <c r="G17" i="1"/>
  <c r="G31" i="1"/>
  <c r="G41" i="1"/>
  <c r="G42" i="1"/>
  <c r="G58" i="1"/>
  <c r="G35" i="1"/>
  <c r="G49" i="1"/>
  <c r="G19" i="1"/>
  <c r="G75" i="1"/>
  <c r="G59" i="1"/>
  <c r="G30" i="1"/>
  <c r="G70" i="1"/>
  <c r="G64" i="1"/>
  <c r="G33" i="1"/>
  <c r="G27" i="1"/>
  <c r="G55" i="1"/>
  <c r="G71" i="1"/>
  <c r="G36" i="1"/>
  <c r="G60" i="1"/>
  <c r="G57" i="1"/>
  <c r="G63" i="1"/>
  <c r="G44" i="1"/>
  <c r="G28" i="1"/>
  <c r="G50" i="1"/>
  <c r="G43" i="1"/>
  <c r="G51" i="1"/>
  <c r="G54" i="1"/>
  <c r="G102" i="1"/>
  <c r="G68" i="1"/>
  <c r="G129" i="1"/>
  <c r="G138" i="1"/>
  <c r="G62" i="1"/>
  <c r="G24" i="1"/>
  <c r="G89" i="1"/>
  <c r="G107" i="1"/>
  <c r="G101" i="1"/>
  <c r="G52" i="1"/>
  <c r="G61" i="1"/>
  <c r="G80" i="1"/>
  <c r="G90" i="1"/>
  <c r="G81" i="1"/>
  <c r="G87" i="1"/>
  <c r="G152" i="1"/>
  <c r="G46" i="1"/>
  <c r="G114" i="1"/>
  <c r="G126" i="1"/>
  <c r="G45" i="1"/>
  <c r="G133" i="1"/>
  <c r="G18" i="1"/>
  <c r="G127" i="1"/>
  <c r="G67" i="1"/>
  <c r="G88" i="1"/>
  <c r="G124" i="1"/>
  <c r="G92" i="1"/>
  <c r="G136" i="1"/>
  <c r="G125" i="1"/>
  <c r="G56" i="1"/>
  <c r="G93" i="1"/>
  <c r="G123" i="1"/>
  <c r="G96" i="1"/>
  <c r="G72" i="1"/>
  <c r="G73" i="1"/>
  <c r="G121" i="1"/>
  <c r="G137" i="1"/>
  <c r="G104" i="1"/>
  <c r="G74" i="1"/>
  <c r="G99" i="1"/>
  <c r="G141" i="1"/>
  <c r="G95" i="1"/>
  <c r="G77" i="1"/>
  <c r="G78" i="1"/>
  <c r="G69" i="1"/>
  <c r="G98" i="1"/>
  <c r="G84" i="1"/>
  <c r="G105" i="1"/>
  <c r="G106" i="1"/>
  <c r="G82" i="1"/>
  <c r="G113" i="1"/>
  <c r="G65" i="1"/>
  <c r="G108" i="1"/>
  <c r="G76" i="1"/>
  <c r="G118" i="1"/>
  <c r="G109" i="1"/>
  <c r="G110" i="1"/>
  <c r="G111" i="1"/>
  <c r="G112" i="1"/>
  <c r="G86" i="1"/>
  <c r="G66" i="1"/>
  <c r="G116" i="1"/>
  <c r="G53" i="1"/>
  <c r="G120" i="1"/>
  <c r="G117" i="1"/>
  <c r="G48" i="1"/>
  <c r="G119" i="1"/>
  <c r="G122" i="1"/>
  <c r="G91" i="1"/>
  <c r="G83" i="1"/>
  <c r="G131" i="1"/>
  <c r="G79" i="1"/>
  <c r="G134" i="1"/>
  <c r="G85" i="1"/>
  <c r="G178" i="1"/>
  <c r="G135" i="1"/>
  <c r="G130" i="1"/>
  <c r="G132" i="1"/>
  <c r="G144" i="1"/>
  <c r="G146" i="1"/>
  <c r="G100" i="1"/>
  <c r="G148" i="1"/>
  <c r="G149" i="1"/>
  <c r="G147" i="1"/>
  <c r="G151" i="1"/>
  <c r="G155" i="1"/>
  <c r="G139" i="1"/>
  <c r="G94" i="1"/>
  <c r="G47" i="1"/>
  <c r="G142" i="1"/>
  <c r="G143" i="1"/>
  <c r="G145" i="1"/>
  <c r="G150" i="1"/>
  <c r="G39" i="1"/>
  <c r="G183" i="1"/>
  <c r="G140" i="1"/>
  <c r="G166" i="1"/>
  <c r="G153" i="1"/>
  <c r="G154" i="1"/>
  <c r="G103" i="1"/>
  <c r="G162" i="1"/>
  <c r="G157" i="1"/>
  <c r="G156" i="1"/>
  <c r="G158" i="1"/>
  <c r="G160" i="1"/>
  <c r="G161" i="1"/>
  <c r="G165" i="1"/>
  <c r="G159" i="1"/>
  <c r="G164" i="1"/>
  <c r="G163" i="1"/>
  <c r="G168" i="1"/>
  <c r="G173" i="1"/>
  <c r="G167" i="1"/>
  <c r="G97" i="1"/>
  <c r="G169" i="1"/>
  <c r="G170" i="1"/>
  <c r="G171" i="1"/>
  <c r="G174" i="1"/>
  <c r="G175" i="1"/>
  <c r="G172" i="1"/>
  <c r="G176" i="1"/>
  <c r="G182" i="1"/>
  <c r="G115" i="1"/>
  <c r="G180" i="1"/>
  <c r="G181" i="1"/>
  <c r="G179" i="1"/>
  <c r="G187" i="1"/>
  <c r="G128" i="1"/>
  <c r="G184" i="1"/>
  <c r="G185" i="1"/>
  <c r="G186" i="1"/>
  <c r="G188" i="1"/>
  <c r="G189" i="1"/>
  <c r="G190" i="1"/>
  <c r="G191" i="1"/>
  <c r="G195" i="1"/>
  <c r="G199" i="1"/>
  <c r="G206" i="1"/>
  <c r="G207" i="1"/>
  <c r="G208" i="1"/>
  <c r="G209" i="1"/>
  <c r="G210" i="1"/>
  <c r="G211" i="1"/>
  <c r="G192" i="1"/>
  <c r="G193" i="1"/>
  <c r="G194" i="1"/>
  <c r="G196" i="1"/>
  <c r="G197" i="1"/>
  <c r="G198" i="1"/>
  <c r="G200" i="1"/>
  <c r="G201" i="1"/>
  <c r="G202" i="1"/>
  <c r="G203" i="1"/>
  <c r="G204" i="1"/>
  <c r="G205" i="1"/>
  <c r="G212" i="1"/>
  <c r="G214" i="1"/>
  <c r="G213" i="1"/>
  <c r="G215" i="1"/>
  <c r="G216" i="1"/>
  <c r="G217" i="1"/>
  <c r="G219" i="1"/>
  <c r="G218" i="1"/>
  <c r="G220" i="1"/>
  <c r="G223" i="1"/>
  <c r="G221" i="1"/>
  <c r="G222" i="1"/>
  <c r="G224" i="1"/>
  <c r="G226" i="1"/>
  <c r="G225" i="1"/>
  <c r="G177" i="1"/>
  <c r="G10" i="1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194" i="8"/>
  <c r="B195" i="8"/>
  <c r="B196" i="8"/>
  <c r="B197" i="8"/>
  <c r="F176" i="1"/>
  <c r="H176" i="1"/>
  <c r="J176" i="1"/>
  <c r="K176" i="1"/>
  <c r="M176" i="1"/>
  <c r="N176" i="1"/>
  <c r="O176" i="1"/>
  <c r="P176" i="1"/>
  <c r="Q176" i="1"/>
  <c r="T176" i="1"/>
  <c r="U176" i="1"/>
  <c r="V176" i="1"/>
  <c r="F191" i="1"/>
  <c r="H191" i="1"/>
  <c r="J191" i="1"/>
  <c r="K191" i="1"/>
  <c r="M191" i="1"/>
  <c r="N191" i="1"/>
  <c r="O191" i="1"/>
  <c r="P191" i="1"/>
  <c r="Q191" i="1"/>
  <c r="T191" i="1"/>
  <c r="U191" i="1"/>
  <c r="V191" i="1"/>
  <c r="F220" i="1"/>
  <c r="H220" i="1"/>
  <c r="J220" i="1"/>
  <c r="K220" i="1"/>
  <c r="M220" i="1"/>
  <c r="N220" i="1"/>
  <c r="O220" i="1"/>
  <c r="P220" i="1"/>
  <c r="Q220" i="1"/>
  <c r="T220" i="1"/>
  <c r="U220" i="1"/>
  <c r="V220" i="1"/>
  <c r="D177" i="1"/>
  <c r="F177" i="1"/>
  <c r="H177" i="1"/>
  <c r="J177" i="1"/>
  <c r="K177" i="1"/>
  <c r="M177" i="1"/>
  <c r="N177" i="1"/>
  <c r="O177" i="1"/>
  <c r="P177" i="1"/>
  <c r="Q177" i="1"/>
  <c r="T177" i="1"/>
  <c r="U177" i="1"/>
  <c r="V177" i="1"/>
  <c r="B211" i="1"/>
  <c r="B176" i="1"/>
  <c r="B191" i="1"/>
  <c r="B220" i="1"/>
  <c r="B177" i="1"/>
  <c r="C226" i="3"/>
  <c r="D226" i="3"/>
  <c r="F226" i="3"/>
  <c r="G226" i="3"/>
  <c r="H226" i="3"/>
  <c r="I226" i="3"/>
  <c r="J226" i="3"/>
  <c r="K226" i="3"/>
  <c r="O226" i="3" s="1"/>
  <c r="L226" i="3"/>
  <c r="M226" i="3"/>
  <c r="N226" i="3"/>
  <c r="P226" i="3"/>
  <c r="R226" i="3"/>
  <c r="B226" i="3"/>
  <c r="B225" i="7"/>
  <c r="B218" i="5"/>
  <c r="B219" i="5"/>
  <c r="B220" i="5"/>
  <c r="B221" i="5"/>
  <c r="B222" i="5"/>
  <c r="B225" i="11"/>
  <c r="B93" i="15"/>
  <c r="B92" i="15"/>
  <c r="B91" i="15"/>
  <c r="F39" i="15"/>
  <c r="F38" i="15"/>
  <c r="F37" i="15"/>
  <c r="B90" i="15"/>
  <c r="B89" i="15"/>
  <c r="F10" i="4"/>
  <c r="B108" i="4"/>
  <c r="B102" i="4"/>
  <c r="B93" i="4"/>
  <c r="B74" i="4"/>
  <c r="F7" i="4"/>
  <c r="F18" i="4"/>
  <c r="B40" i="4"/>
  <c r="F3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5" i="3"/>
  <c r="F6" i="3"/>
  <c r="F7" i="3"/>
  <c r="F8" i="3"/>
  <c r="F9" i="3"/>
  <c r="F10" i="3"/>
  <c r="F11" i="3"/>
  <c r="F4" i="3"/>
  <c r="B226" i="16"/>
  <c r="B229" i="2"/>
  <c r="M24" i="1"/>
  <c r="F5" i="1"/>
  <c r="B37" i="1"/>
  <c r="U91" i="1"/>
  <c r="U40" i="1"/>
  <c r="U192" i="1"/>
  <c r="U166" i="1"/>
  <c r="U8" i="1"/>
  <c r="U14" i="1"/>
  <c r="U55" i="1"/>
  <c r="U58" i="1"/>
  <c r="U80" i="1"/>
  <c r="U25" i="1"/>
  <c r="U153" i="1"/>
  <c r="U11" i="1"/>
  <c r="U65" i="1"/>
  <c r="U167" i="1"/>
  <c r="U50" i="1"/>
  <c r="U179" i="1"/>
  <c r="U85" i="1"/>
  <c r="U116" i="1"/>
  <c r="U108" i="1"/>
  <c r="U26" i="1"/>
  <c r="U43" i="1"/>
  <c r="U154" i="1"/>
  <c r="U27" i="1"/>
  <c r="U49" i="1"/>
  <c r="U155" i="1"/>
  <c r="U21" i="1"/>
  <c r="U117" i="1"/>
  <c r="U156" i="1"/>
  <c r="U38" i="1"/>
  <c r="U30" i="1"/>
  <c r="U90" i="1"/>
  <c r="U99" i="1"/>
  <c r="U81" i="1"/>
  <c r="U139" i="1"/>
  <c r="U44" i="1"/>
  <c r="U42" i="1"/>
  <c r="U53" i="1"/>
  <c r="U128" i="1"/>
  <c r="U193" i="1"/>
  <c r="U121" i="1"/>
  <c r="U103" i="1"/>
  <c r="U56" i="1"/>
  <c r="U94" i="1"/>
  <c r="U97" i="1"/>
  <c r="U92" i="1"/>
  <c r="U75" i="1"/>
  <c r="U215" i="1"/>
  <c r="U98" i="1"/>
  <c r="U59" i="1"/>
  <c r="U76" i="1"/>
  <c r="U45" i="1"/>
  <c r="U140" i="1"/>
  <c r="U137" i="1"/>
  <c r="U157" i="1"/>
  <c r="U104" i="1"/>
  <c r="U141" i="1"/>
  <c r="U12" i="1"/>
  <c r="U101" i="1"/>
  <c r="U9" i="1"/>
  <c r="U194" i="1"/>
  <c r="U47" i="1"/>
  <c r="U178" i="1"/>
  <c r="U142" i="1"/>
  <c r="U168" i="1"/>
  <c r="U4" i="1"/>
  <c r="U129" i="1"/>
  <c r="U138" i="1"/>
  <c r="U60" i="1"/>
  <c r="U68" i="1"/>
  <c r="U63" i="1"/>
  <c r="U51" i="1"/>
  <c r="U184" i="1"/>
  <c r="U52" i="1"/>
  <c r="U221" i="1"/>
  <c r="U82" i="1"/>
  <c r="U17" i="1"/>
  <c r="U88" i="1"/>
  <c r="U169" i="1"/>
  <c r="U170" i="1"/>
  <c r="U35" i="1"/>
  <c r="U89" i="1"/>
  <c r="U95" i="1"/>
  <c r="U15" i="1"/>
  <c r="U158" i="1"/>
  <c r="U195" i="1"/>
  <c r="U107" i="1"/>
  <c r="U216" i="1"/>
  <c r="U41" i="1"/>
  <c r="U93" i="1"/>
  <c r="U18" i="1"/>
  <c r="U83" i="1"/>
  <c r="U115" i="1"/>
  <c r="U143" i="1"/>
  <c r="U61" i="1"/>
  <c r="U70" i="1"/>
  <c r="U34" i="1"/>
  <c r="U224" i="1"/>
  <c r="U171" i="1"/>
  <c r="U5" i="1"/>
  <c r="U123" i="1"/>
  <c r="U29" i="1"/>
  <c r="U118" i="1"/>
  <c r="U109" i="1"/>
  <c r="U105" i="1"/>
  <c r="U172" i="1"/>
  <c r="U64" i="1"/>
  <c r="U196" i="1"/>
  <c r="U144" i="1"/>
  <c r="U197" i="1"/>
  <c r="U145" i="1"/>
  <c r="U46" i="1"/>
  <c r="U152" i="1"/>
  <c r="U57" i="1"/>
  <c r="U48" i="1"/>
  <c r="U19" i="1"/>
  <c r="U124" i="1"/>
  <c r="U146" i="1"/>
  <c r="U54" i="1"/>
  <c r="U136" i="1"/>
  <c r="U159" i="1"/>
  <c r="U16" i="1"/>
  <c r="U77" i="1"/>
  <c r="U125" i="1"/>
  <c r="U114" i="1"/>
  <c r="U119" i="1"/>
  <c r="U69" i="1"/>
  <c r="U71" i="1"/>
  <c r="U100" i="1"/>
  <c r="U160" i="1"/>
  <c r="U13" i="1"/>
  <c r="U96" i="1"/>
  <c r="U126" i="1"/>
  <c r="U147" i="1"/>
  <c r="U185" i="1"/>
  <c r="U222" i="1"/>
  <c r="U32" i="1"/>
  <c r="U186" i="1"/>
  <c r="U130" i="1"/>
  <c r="U148" i="1"/>
  <c r="U72" i="1"/>
  <c r="U161" i="1"/>
  <c r="U173" i="1"/>
  <c r="U212" i="1"/>
  <c r="U78" i="1"/>
  <c r="U87" i="1"/>
  <c r="U33" i="1"/>
  <c r="U187" i="1"/>
  <c r="U198" i="1"/>
  <c r="U102" i="1"/>
  <c r="U188" i="1"/>
  <c r="U7" i="1"/>
  <c r="U120" i="1"/>
  <c r="U131" i="1"/>
  <c r="U162" i="1"/>
  <c r="U199" i="1"/>
  <c r="U132" i="1"/>
  <c r="U225" i="1"/>
  <c r="U110" i="1"/>
  <c r="U200" i="1"/>
  <c r="U74" i="1"/>
  <c r="U163" i="1"/>
  <c r="U174" i="1"/>
  <c r="U28" i="1"/>
  <c r="U111" i="1"/>
  <c r="U223" i="1"/>
  <c r="U84" i="1"/>
  <c r="U149" i="1"/>
  <c r="U164" i="1"/>
  <c r="U217" i="1"/>
  <c r="U150" i="1"/>
  <c r="U39" i="1"/>
  <c r="U180" i="1"/>
  <c r="U218" i="1"/>
  <c r="U201" i="1"/>
  <c r="U127" i="1"/>
  <c r="U181" i="1"/>
  <c r="U23" i="1"/>
  <c r="U133" i="1"/>
  <c r="U112" i="1"/>
  <c r="U79" i="1"/>
  <c r="U86" i="1"/>
  <c r="U37" i="1"/>
  <c r="U24" i="1"/>
  <c r="U73" i="1"/>
  <c r="U106" i="1"/>
  <c r="U134" i="1"/>
  <c r="U202" i="1"/>
  <c r="U151" i="1"/>
  <c r="U189" i="1"/>
  <c r="U213" i="1"/>
  <c r="U66" i="1"/>
  <c r="U3" i="1"/>
  <c r="U135" i="1"/>
  <c r="U113" i="1"/>
  <c r="U31" i="1"/>
  <c r="U67" i="1"/>
  <c r="U36" i="1"/>
  <c r="U62" i="1"/>
  <c r="U183" i="1"/>
  <c r="U190" i="1"/>
  <c r="U6" i="1"/>
  <c r="U203" i="1"/>
  <c r="U204" i="1"/>
  <c r="U22" i="1"/>
  <c r="U122" i="1"/>
  <c r="U214" i="1"/>
  <c r="U205" i="1"/>
  <c r="U20" i="1"/>
  <c r="U165" i="1"/>
  <c r="U206" i="1"/>
  <c r="U219" i="1"/>
  <c r="U207" i="1"/>
  <c r="U208" i="1"/>
  <c r="U182" i="1"/>
  <c r="U209" i="1"/>
  <c r="U210" i="1"/>
  <c r="U226" i="1"/>
  <c r="U175" i="1"/>
  <c r="U211" i="1"/>
  <c r="U10" i="1"/>
  <c r="T91" i="1"/>
  <c r="T40" i="1"/>
  <c r="T192" i="1"/>
  <c r="T166" i="1"/>
  <c r="T8" i="1"/>
  <c r="T14" i="1"/>
  <c r="T55" i="1"/>
  <c r="T58" i="1"/>
  <c r="T80" i="1"/>
  <c r="T25" i="1"/>
  <c r="T153" i="1"/>
  <c r="T11" i="1"/>
  <c r="T65" i="1"/>
  <c r="T167" i="1"/>
  <c r="T50" i="1"/>
  <c r="T179" i="1"/>
  <c r="T85" i="1"/>
  <c r="T116" i="1"/>
  <c r="T108" i="1"/>
  <c r="T26" i="1"/>
  <c r="T43" i="1"/>
  <c r="T154" i="1"/>
  <c r="T27" i="1"/>
  <c r="T49" i="1"/>
  <c r="T155" i="1"/>
  <c r="T21" i="1"/>
  <c r="T117" i="1"/>
  <c r="T156" i="1"/>
  <c r="T38" i="1"/>
  <c r="T30" i="1"/>
  <c r="T90" i="1"/>
  <c r="T99" i="1"/>
  <c r="T81" i="1"/>
  <c r="T139" i="1"/>
  <c r="T44" i="1"/>
  <c r="T42" i="1"/>
  <c r="T53" i="1"/>
  <c r="T128" i="1"/>
  <c r="T193" i="1"/>
  <c r="T121" i="1"/>
  <c r="T103" i="1"/>
  <c r="T56" i="1"/>
  <c r="T94" i="1"/>
  <c r="T97" i="1"/>
  <c r="T92" i="1"/>
  <c r="T75" i="1"/>
  <c r="T215" i="1"/>
  <c r="T98" i="1"/>
  <c r="T59" i="1"/>
  <c r="T76" i="1"/>
  <c r="T45" i="1"/>
  <c r="T140" i="1"/>
  <c r="T137" i="1"/>
  <c r="T157" i="1"/>
  <c r="T104" i="1"/>
  <c r="T141" i="1"/>
  <c r="T12" i="1"/>
  <c r="T101" i="1"/>
  <c r="T9" i="1"/>
  <c r="T194" i="1"/>
  <c r="T47" i="1"/>
  <c r="T178" i="1"/>
  <c r="T142" i="1"/>
  <c r="T168" i="1"/>
  <c r="T4" i="1"/>
  <c r="T129" i="1"/>
  <c r="T138" i="1"/>
  <c r="T60" i="1"/>
  <c r="T68" i="1"/>
  <c r="T63" i="1"/>
  <c r="T51" i="1"/>
  <c r="T184" i="1"/>
  <c r="T52" i="1"/>
  <c r="T221" i="1"/>
  <c r="T82" i="1"/>
  <c r="T17" i="1"/>
  <c r="T88" i="1"/>
  <c r="T169" i="1"/>
  <c r="T170" i="1"/>
  <c r="T35" i="1"/>
  <c r="T89" i="1"/>
  <c r="T95" i="1"/>
  <c r="T15" i="1"/>
  <c r="T158" i="1"/>
  <c r="T195" i="1"/>
  <c r="T107" i="1"/>
  <c r="T216" i="1"/>
  <c r="T41" i="1"/>
  <c r="T93" i="1"/>
  <c r="T18" i="1"/>
  <c r="T83" i="1"/>
  <c r="T115" i="1"/>
  <c r="T143" i="1"/>
  <c r="T61" i="1"/>
  <c r="T70" i="1"/>
  <c r="T34" i="1"/>
  <c r="T224" i="1"/>
  <c r="T171" i="1"/>
  <c r="T5" i="1"/>
  <c r="T123" i="1"/>
  <c r="T29" i="1"/>
  <c r="T118" i="1"/>
  <c r="T109" i="1"/>
  <c r="T105" i="1"/>
  <c r="T172" i="1"/>
  <c r="T64" i="1"/>
  <c r="T196" i="1"/>
  <c r="T144" i="1"/>
  <c r="T197" i="1"/>
  <c r="T145" i="1"/>
  <c r="T46" i="1"/>
  <c r="T152" i="1"/>
  <c r="T57" i="1"/>
  <c r="T48" i="1"/>
  <c r="T19" i="1"/>
  <c r="T124" i="1"/>
  <c r="T146" i="1"/>
  <c r="T54" i="1"/>
  <c r="T136" i="1"/>
  <c r="T159" i="1"/>
  <c r="T16" i="1"/>
  <c r="T77" i="1"/>
  <c r="T125" i="1"/>
  <c r="T114" i="1"/>
  <c r="T119" i="1"/>
  <c r="T69" i="1"/>
  <c r="T71" i="1"/>
  <c r="T100" i="1"/>
  <c r="T160" i="1"/>
  <c r="T13" i="1"/>
  <c r="T96" i="1"/>
  <c r="T126" i="1"/>
  <c r="T147" i="1"/>
  <c r="T185" i="1"/>
  <c r="T222" i="1"/>
  <c r="T32" i="1"/>
  <c r="T186" i="1"/>
  <c r="T130" i="1"/>
  <c r="T148" i="1"/>
  <c r="T72" i="1"/>
  <c r="T161" i="1"/>
  <c r="T173" i="1"/>
  <c r="T212" i="1"/>
  <c r="T78" i="1"/>
  <c r="T87" i="1"/>
  <c r="T33" i="1"/>
  <c r="T187" i="1"/>
  <c r="T198" i="1"/>
  <c r="T102" i="1"/>
  <c r="T188" i="1"/>
  <c r="T7" i="1"/>
  <c r="T120" i="1"/>
  <c r="T131" i="1"/>
  <c r="T162" i="1"/>
  <c r="T199" i="1"/>
  <c r="T132" i="1"/>
  <c r="T225" i="1"/>
  <c r="T110" i="1"/>
  <c r="T200" i="1"/>
  <c r="T74" i="1"/>
  <c r="T163" i="1"/>
  <c r="T174" i="1"/>
  <c r="T28" i="1"/>
  <c r="T111" i="1"/>
  <c r="T223" i="1"/>
  <c r="T84" i="1"/>
  <c r="T149" i="1"/>
  <c r="T164" i="1"/>
  <c r="T217" i="1"/>
  <c r="T150" i="1"/>
  <c r="T39" i="1"/>
  <c r="T180" i="1"/>
  <c r="T218" i="1"/>
  <c r="T201" i="1"/>
  <c r="T127" i="1"/>
  <c r="T181" i="1"/>
  <c r="T23" i="1"/>
  <c r="T133" i="1"/>
  <c r="T112" i="1"/>
  <c r="T79" i="1"/>
  <c r="T86" i="1"/>
  <c r="T37" i="1"/>
  <c r="T24" i="1"/>
  <c r="T73" i="1"/>
  <c r="T106" i="1"/>
  <c r="T134" i="1"/>
  <c r="T202" i="1"/>
  <c r="T151" i="1"/>
  <c r="T189" i="1"/>
  <c r="T213" i="1"/>
  <c r="T66" i="1"/>
  <c r="T3" i="1"/>
  <c r="T135" i="1"/>
  <c r="T113" i="1"/>
  <c r="T31" i="1"/>
  <c r="T67" i="1"/>
  <c r="T36" i="1"/>
  <c r="T62" i="1"/>
  <c r="T183" i="1"/>
  <c r="T190" i="1"/>
  <c r="T6" i="1"/>
  <c r="T203" i="1"/>
  <c r="T204" i="1"/>
  <c r="T22" i="1"/>
  <c r="T122" i="1"/>
  <c r="T214" i="1"/>
  <c r="T205" i="1"/>
  <c r="T20" i="1"/>
  <c r="T165" i="1"/>
  <c r="T206" i="1"/>
  <c r="T219" i="1"/>
  <c r="T207" i="1"/>
  <c r="T208" i="1"/>
  <c r="T182" i="1"/>
  <c r="T209" i="1"/>
  <c r="T210" i="1"/>
  <c r="T226" i="1"/>
  <c r="T175" i="1"/>
  <c r="T211" i="1"/>
  <c r="T10" i="1"/>
  <c r="O91" i="1"/>
  <c r="O40" i="1"/>
  <c r="O192" i="1"/>
  <c r="O166" i="1"/>
  <c r="O8" i="1"/>
  <c r="O14" i="1"/>
  <c r="O55" i="1"/>
  <c r="O58" i="1"/>
  <c r="O80" i="1"/>
  <c r="O25" i="1"/>
  <c r="O153" i="1"/>
  <c r="O11" i="1"/>
  <c r="O65" i="1"/>
  <c r="O167" i="1"/>
  <c r="O50" i="1"/>
  <c r="O179" i="1"/>
  <c r="O85" i="1"/>
  <c r="O116" i="1"/>
  <c r="O108" i="1"/>
  <c r="O26" i="1"/>
  <c r="O43" i="1"/>
  <c r="O154" i="1"/>
  <c r="O27" i="1"/>
  <c r="O49" i="1"/>
  <c r="O155" i="1"/>
  <c r="O21" i="1"/>
  <c r="O117" i="1"/>
  <c r="O156" i="1"/>
  <c r="O38" i="1"/>
  <c r="O30" i="1"/>
  <c r="O90" i="1"/>
  <c r="O99" i="1"/>
  <c r="O81" i="1"/>
  <c r="O139" i="1"/>
  <c r="O44" i="1"/>
  <c r="O42" i="1"/>
  <c r="O53" i="1"/>
  <c r="O128" i="1"/>
  <c r="O193" i="1"/>
  <c r="O121" i="1"/>
  <c r="O103" i="1"/>
  <c r="O56" i="1"/>
  <c r="O94" i="1"/>
  <c r="O97" i="1"/>
  <c r="O92" i="1"/>
  <c r="O75" i="1"/>
  <c r="O215" i="1"/>
  <c r="O98" i="1"/>
  <c r="O59" i="1"/>
  <c r="O76" i="1"/>
  <c r="O45" i="1"/>
  <c r="O140" i="1"/>
  <c r="O137" i="1"/>
  <c r="O157" i="1"/>
  <c r="O104" i="1"/>
  <c r="O141" i="1"/>
  <c r="O12" i="1"/>
  <c r="O101" i="1"/>
  <c r="O9" i="1"/>
  <c r="O194" i="1"/>
  <c r="O47" i="1"/>
  <c r="O178" i="1"/>
  <c r="O142" i="1"/>
  <c r="O168" i="1"/>
  <c r="O4" i="1"/>
  <c r="O129" i="1"/>
  <c r="O138" i="1"/>
  <c r="O60" i="1"/>
  <c r="O68" i="1"/>
  <c r="O63" i="1"/>
  <c r="O51" i="1"/>
  <c r="O184" i="1"/>
  <c r="O52" i="1"/>
  <c r="O221" i="1"/>
  <c r="O82" i="1"/>
  <c r="O17" i="1"/>
  <c r="O88" i="1"/>
  <c r="O169" i="1"/>
  <c r="O170" i="1"/>
  <c r="O35" i="1"/>
  <c r="O89" i="1"/>
  <c r="O95" i="1"/>
  <c r="O15" i="1"/>
  <c r="O158" i="1"/>
  <c r="O195" i="1"/>
  <c r="O107" i="1"/>
  <c r="O216" i="1"/>
  <c r="O41" i="1"/>
  <c r="O93" i="1"/>
  <c r="O18" i="1"/>
  <c r="O83" i="1"/>
  <c r="O115" i="1"/>
  <c r="O143" i="1"/>
  <c r="O61" i="1"/>
  <c r="O70" i="1"/>
  <c r="O34" i="1"/>
  <c r="O224" i="1"/>
  <c r="O171" i="1"/>
  <c r="O5" i="1"/>
  <c r="O123" i="1"/>
  <c r="O29" i="1"/>
  <c r="O118" i="1"/>
  <c r="O109" i="1"/>
  <c r="O105" i="1"/>
  <c r="O172" i="1"/>
  <c r="O64" i="1"/>
  <c r="O196" i="1"/>
  <c r="O144" i="1"/>
  <c r="O197" i="1"/>
  <c r="O145" i="1"/>
  <c r="O46" i="1"/>
  <c r="O152" i="1"/>
  <c r="O57" i="1"/>
  <c r="O48" i="1"/>
  <c r="O19" i="1"/>
  <c r="O124" i="1"/>
  <c r="O146" i="1"/>
  <c r="O54" i="1"/>
  <c r="O136" i="1"/>
  <c r="O159" i="1"/>
  <c r="O16" i="1"/>
  <c r="O77" i="1"/>
  <c r="O125" i="1"/>
  <c r="O114" i="1"/>
  <c r="O119" i="1"/>
  <c r="O69" i="1"/>
  <c r="O71" i="1"/>
  <c r="O100" i="1"/>
  <c r="O160" i="1"/>
  <c r="O13" i="1"/>
  <c r="O96" i="1"/>
  <c r="O126" i="1"/>
  <c r="O147" i="1"/>
  <c r="O185" i="1"/>
  <c r="O222" i="1"/>
  <c r="O32" i="1"/>
  <c r="O186" i="1"/>
  <c r="O130" i="1"/>
  <c r="O148" i="1"/>
  <c r="O72" i="1"/>
  <c r="O161" i="1"/>
  <c r="O173" i="1"/>
  <c r="O212" i="1"/>
  <c r="O78" i="1"/>
  <c r="O87" i="1"/>
  <c r="O33" i="1"/>
  <c r="O187" i="1"/>
  <c r="O198" i="1"/>
  <c r="O102" i="1"/>
  <c r="O188" i="1"/>
  <c r="O7" i="1"/>
  <c r="O120" i="1"/>
  <c r="O131" i="1"/>
  <c r="O162" i="1"/>
  <c r="O199" i="1"/>
  <c r="O132" i="1"/>
  <c r="O225" i="1"/>
  <c r="O110" i="1"/>
  <c r="O200" i="1"/>
  <c r="O74" i="1"/>
  <c r="O163" i="1"/>
  <c r="O174" i="1"/>
  <c r="O28" i="1"/>
  <c r="O111" i="1"/>
  <c r="O223" i="1"/>
  <c r="O84" i="1"/>
  <c r="O149" i="1"/>
  <c r="O164" i="1"/>
  <c r="O217" i="1"/>
  <c r="O150" i="1"/>
  <c r="O39" i="1"/>
  <c r="O180" i="1"/>
  <c r="O218" i="1"/>
  <c r="O201" i="1"/>
  <c r="O127" i="1"/>
  <c r="O181" i="1"/>
  <c r="O23" i="1"/>
  <c r="O133" i="1"/>
  <c r="O112" i="1"/>
  <c r="O79" i="1"/>
  <c r="O86" i="1"/>
  <c r="O37" i="1"/>
  <c r="O24" i="1"/>
  <c r="O73" i="1"/>
  <c r="O106" i="1"/>
  <c r="O134" i="1"/>
  <c r="O202" i="1"/>
  <c r="O151" i="1"/>
  <c r="O189" i="1"/>
  <c r="O213" i="1"/>
  <c r="O66" i="1"/>
  <c r="O3" i="1"/>
  <c r="O135" i="1"/>
  <c r="O113" i="1"/>
  <c r="O31" i="1"/>
  <c r="O67" i="1"/>
  <c r="O36" i="1"/>
  <c r="O62" i="1"/>
  <c r="O183" i="1"/>
  <c r="O190" i="1"/>
  <c r="O6" i="1"/>
  <c r="O203" i="1"/>
  <c r="O204" i="1"/>
  <c r="O22" i="1"/>
  <c r="O122" i="1"/>
  <c r="O214" i="1"/>
  <c r="O205" i="1"/>
  <c r="O20" i="1"/>
  <c r="O165" i="1"/>
  <c r="O206" i="1"/>
  <c r="O219" i="1"/>
  <c r="O207" i="1"/>
  <c r="O208" i="1"/>
  <c r="O182" i="1"/>
  <c r="O209" i="1"/>
  <c r="O210" i="1"/>
  <c r="O226" i="1"/>
  <c r="O175" i="1"/>
  <c r="O211" i="1"/>
  <c r="O10" i="1"/>
  <c r="N91" i="1"/>
  <c r="N40" i="1"/>
  <c r="N192" i="1"/>
  <c r="N166" i="1"/>
  <c r="N8" i="1"/>
  <c r="N14" i="1"/>
  <c r="N55" i="1"/>
  <c r="N58" i="1"/>
  <c r="N80" i="1"/>
  <c r="N25" i="1"/>
  <c r="N153" i="1"/>
  <c r="N11" i="1"/>
  <c r="N65" i="1"/>
  <c r="N167" i="1"/>
  <c r="N50" i="1"/>
  <c r="N179" i="1"/>
  <c r="N85" i="1"/>
  <c r="N116" i="1"/>
  <c r="N108" i="1"/>
  <c r="N26" i="1"/>
  <c r="N43" i="1"/>
  <c r="N154" i="1"/>
  <c r="N27" i="1"/>
  <c r="N49" i="1"/>
  <c r="N155" i="1"/>
  <c r="N21" i="1"/>
  <c r="N117" i="1"/>
  <c r="N156" i="1"/>
  <c r="N38" i="1"/>
  <c r="N30" i="1"/>
  <c r="N90" i="1"/>
  <c r="N99" i="1"/>
  <c r="N81" i="1"/>
  <c r="N139" i="1"/>
  <c r="N44" i="1"/>
  <c r="N42" i="1"/>
  <c r="N53" i="1"/>
  <c r="N128" i="1"/>
  <c r="N193" i="1"/>
  <c r="N121" i="1"/>
  <c r="N103" i="1"/>
  <c r="N56" i="1"/>
  <c r="N94" i="1"/>
  <c r="N97" i="1"/>
  <c r="N92" i="1"/>
  <c r="N75" i="1"/>
  <c r="N215" i="1"/>
  <c r="N98" i="1"/>
  <c r="N59" i="1"/>
  <c r="N76" i="1"/>
  <c r="N45" i="1"/>
  <c r="N140" i="1"/>
  <c r="N137" i="1"/>
  <c r="N157" i="1"/>
  <c r="N104" i="1"/>
  <c r="N141" i="1"/>
  <c r="N12" i="1"/>
  <c r="N101" i="1"/>
  <c r="N9" i="1"/>
  <c r="N194" i="1"/>
  <c r="N47" i="1"/>
  <c r="N178" i="1"/>
  <c r="N142" i="1"/>
  <c r="N168" i="1"/>
  <c r="N4" i="1"/>
  <c r="N129" i="1"/>
  <c r="N138" i="1"/>
  <c r="N60" i="1"/>
  <c r="N68" i="1"/>
  <c r="N63" i="1"/>
  <c r="N51" i="1"/>
  <c r="N184" i="1"/>
  <c r="N52" i="1"/>
  <c r="N221" i="1"/>
  <c r="N82" i="1"/>
  <c r="N17" i="1"/>
  <c r="N88" i="1"/>
  <c r="N169" i="1"/>
  <c r="N170" i="1"/>
  <c r="N35" i="1"/>
  <c r="N89" i="1"/>
  <c r="N95" i="1"/>
  <c r="N15" i="1"/>
  <c r="N158" i="1"/>
  <c r="N195" i="1"/>
  <c r="N107" i="1"/>
  <c r="N216" i="1"/>
  <c r="N41" i="1"/>
  <c r="N93" i="1"/>
  <c r="N18" i="1"/>
  <c r="N83" i="1"/>
  <c r="N115" i="1"/>
  <c r="N143" i="1"/>
  <c r="N61" i="1"/>
  <c r="N70" i="1"/>
  <c r="N34" i="1"/>
  <c r="N224" i="1"/>
  <c r="N171" i="1"/>
  <c r="N5" i="1"/>
  <c r="N123" i="1"/>
  <c r="N29" i="1"/>
  <c r="N118" i="1"/>
  <c r="N109" i="1"/>
  <c r="N105" i="1"/>
  <c r="N172" i="1"/>
  <c r="N64" i="1"/>
  <c r="N196" i="1"/>
  <c r="N144" i="1"/>
  <c r="N197" i="1"/>
  <c r="N145" i="1"/>
  <c r="N46" i="1"/>
  <c r="N152" i="1"/>
  <c r="N57" i="1"/>
  <c r="N48" i="1"/>
  <c r="N19" i="1"/>
  <c r="N124" i="1"/>
  <c r="N146" i="1"/>
  <c r="N54" i="1"/>
  <c r="N136" i="1"/>
  <c r="N159" i="1"/>
  <c r="N16" i="1"/>
  <c r="N77" i="1"/>
  <c r="N125" i="1"/>
  <c r="N114" i="1"/>
  <c r="N119" i="1"/>
  <c r="N69" i="1"/>
  <c r="N71" i="1"/>
  <c r="N100" i="1"/>
  <c r="N160" i="1"/>
  <c r="N13" i="1"/>
  <c r="N96" i="1"/>
  <c r="N126" i="1"/>
  <c r="N147" i="1"/>
  <c r="N185" i="1"/>
  <c r="N222" i="1"/>
  <c r="N32" i="1"/>
  <c r="N186" i="1"/>
  <c r="N130" i="1"/>
  <c r="N148" i="1"/>
  <c r="N72" i="1"/>
  <c r="N161" i="1"/>
  <c r="N173" i="1"/>
  <c r="N212" i="1"/>
  <c r="N78" i="1"/>
  <c r="N87" i="1"/>
  <c r="N33" i="1"/>
  <c r="N187" i="1"/>
  <c r="N198" i="1"/>
  <c r="N102" i="1"/>
  <c r="N188" i="1"/>
  <c r="N7" i="1"/>
  <c r="N120" i="1"/>
  <c r="N131" i="1"/>
  <c r="N162" i="1"/>
  <c r="N199" i="1"/>
  <c r="N132" i="1"/>
  <c r="N225" i="1"/>
  <c r="N110" i="1"/>
  <c r="N200" i="1"/>
  <c r="N74" i="1"/>
  <c r="N163" i="1"/>
  <c r="N174" i="1"/>
  <c r="N28" i="1"/>
  <c r="N111" i="1"/>
  <c r="N223" i="1"/>
  <c r="N84" i="1"/>
  <c r="N149" i="1"/>
  <c r="N164" i="1"/>
  <c r="N217" i="1"/>
  <c r="N150" i="1"/>
  <c r="N39" i="1"/>
  <c r="N180" i="1"/>
  <c r="N218" i="1"/>
  <c r="N201" i="1"/>
  <c r="N127" i="1"/>
  <c r="N181" i="1"/>
  <c r="N23" i="1"/>
  <c r="N133" i="1"/>
  <c r="N112" i="1"/>
  <c r="N79" i="1"/>
  <c r="N86" i="1"/>
  <c r="N37" i="1"/>
  <c r="N24" i="1"/>
  <c r="N73" i="1"/>
  <c r="N106" i="1"/>
  <c r="N134" i="1"/>
  <c r="N202" i="1"/>
  <c r="N151" i="1"/>
  <c r="N189" i="1"/>
  <c r="N213" i="1"/>
  <c r="N66" i="1"/>
  <c r="N3" i="1"/>
  <c r="N135" i="1"/>
  <c r="N113" i="1"/>
  <c r="N31" i="1"/>
  <c r="N67" i="1"/>
  <c r="N36" i="1"/>
  <c r="N62" i="1"/>
  <c r="N183" i="1"/>
  <c r="N190" i="1"/>
  <c r="N6" i="1"/>
  <c r="N203" i="1"/>
  <c r="N204" i="1"/>
  <c r="N22" i="1"/>
  <c r="N122" i="1"/>
  <c r="N214" i="1"/>
  <c r="N205" i="1"/>
  <c r="N20" i="1"/>
  <c r="N165" i="1"/>
  <c r="N206" i="1"/>
  <c r="N219" i="1"/>
  <c r="N207" i="1"/>
  <c r="N208" i="1"/>
  <c r="N182" i="1"/>
  <c r="N209" i="1"/>
  <c r="N210" i="1"/>
  <c r="N226" i="1"/>
  <c r="N175" i="1"/>
  <c r="N211" i="1"/>
  <c r="N10" i="1"/>
  <c r="M91" i="1"/>
  <c r="M40" i="1"/>
  <c r="M192" i="1"/>
  <c r="M166" i="1"/>
  <c r="M8" i="1"/>
  <c r="M14" i="1"/>
  <c r="M55" i="1"/>
  <c r="M58" i="1"/>
  <c r="M80" i="1"/>
  <c r="M25" i="1"/>
  <c r="M153" i="1"/>
  <c r="M11" i="1"/>
  <c r="M65" i="1"/>
  <c r="M167" i="1"/>
  <c r="M50" i="1"/>
  <c r="M179" i="1"/>
  <c r="M85" i="1"/>
  <c r="M116" i="1"/>
  <c r="M108" i="1"/>
  <c r="M26" i="1"/>
  <c r="M43" i="1"/>
  <c r="M154" i="1"/>
  <c r="M27" i="1"/>
  <c r="M49" i="1"/>
  <c r="M155" i="1"/>
  <c r="M21" i="1"/>
  <c r="M117" i="1"/>
  <c r="M156" i="1"/>
  <c r="M38" i="1"/>
  <c r="M30" i="1"/>
  <c r="M90" i="1"/>
  <c r="M99" i="1"/>
  <c r="M81" i="1"/>
  <c r="M139" i="1"/>
  <c r="M44" i="1"/>
  <c r="M42" i="1"/>
  <c r="M53" i="1"/>
  <c r="M128" i="1"/>
  <c r="M193" i="1"/>
  <c r="M121" i="1"/>
  <c r="M103" i="1"/>
  <c r="M56" i="1"/>
  <c r="M94" i="1"/>
  <c r="M97" i="1"/>
  <c r="M92" i="1"/>
  <c r="M75" i="1"/>
  <c r="M215" i="1"/>
  <c r="M98" i="1"/>
  <c r="M59" i="1"/>
  <c r="M76" i="1"/>
  <c r="M45" i="1"/>
  <c r="M140" i="1"/>
  <c r="M137" i="1"/>
  <c r="M157" i="1"/>
  <c r="M104" i="1"/>
  <c r="M141" i="1"/>
  <c r="M12" i="1"/>
  <c r="M101" i="1"/>
  <c r="M9" i="1"/>
  <c r="M194" i="1"/>
  <c r="M47" i="1"/>
  <c r="M178" i="1"/>
  <c r="M142" i="1"/>
  <c r="M168" i="1"/>
  <c r="M4" i="1"/>
  <c r="M129" i="1"/>
  <c r="M138" i="1"/>
  <c r="M60" i="1"/>
  <c r="M68" i="1"/>
  <c r="M63" i="1"/>
  <c r="M51" i="1"/>
  <c r="M184" i="1"/>
  <c r="M52" i="1"/>
  <c r="M221" i="1"/>
  <c r="M82" i="1"/>
  <c r="M17" i="1"/>
  <c r="M88" i="1"/>
  <c r="M169" i="1"/>
  <c r="M170" i="1"/>
  <c r="M35" i="1"/>
  <c r="M89" i="1"/>
  <c r="M95" i="1"/>
  <c r="M15" i="1"/>
  <c r="M158" i="1"/>
  <c r="M195" i="1"/>
  <c r="M107" i="1"/>
  <c r="M216" i="1"/>
  <c r="M41" i="1"/>
  <c r="M93" i="1"/>
  <c r="M18" i="1"/>
  <c r="M83" i="1"/>
  <c r="M115" i="1"/>
  <c r="M143" i="1"/>
  <c r="M61" i="1"/>
  <c r="M70" i="1"/>
  <c r="M34" i="1"/>
  <c r="M224" i="1"/>
  <c r="M171" i="1"/>
  <c r="M5" i="1"/>
  <c r="M123" i="1"/>
  <c r="M29" i="1"/>
  <c r="M118" i="1"/>
  <c r="M109" i="1"/>
  <c r="M105" i="1"/>
  <c r="M172" i="1"/>
  <c r="M64" i="1"/>
  <c r="M196" i="1"/>
  <c r="M144" i="1"/>
  <c r="M197" i="1"/>
  <c r="M145" i="1"/>
  <c r="M46" i="1"/>
  <c r="M152" i="1"/>
  <c r="M57" i="1"/>
  <c r="M48" i="1"/>
  <c r="M19" i="1"/>
  <c r="M124" i="1"/>
  <c r="M146" i="1"/>
  <c r="M54" i="1"/>
  <c r="M136" i="1"/>
  <c r="M159" i="1"/>
  <c r="M16" i="1"/>
  <c r="M77" i="1"/>
  <c r="M125" i="1"/>
  <c r="M114" i="1"/>
  <c r="M119" i="1"/>
  <c r="M69" i="1"/>
  <c r="M71" i="1"/>
  <c r="M100" i="1"/>
  <c r="M160" i="1"/>
  <c r="M13" i="1"/>
  <c r="M96" i="1"/>
  <c r="M126" i="1"/>
  <c r="M147" i="1"/>
  <c r="M185" i="1"/>
  <c r="M222" i="1"/>
  <c r="M32" i="1"/>
  <c r="M186" i="1"/>
  <c r="M130" i="1"/>
  <c r="M148" i="1"/>
  <c r="M72" i="1"/>
  <c r="M161" i="1"/>
  <c r="M173" i="1"/>
  <c r="M212" i="1"/>
  <c r="M78" i="1"/>
  <c r="M87" i="1"/>
  <c r="M33" i="1"/>
  <c r="M187" i="1"/>
  <c r="M198" i="1"/>
  <c r="M102" i="1"/>
  <c r="M188" i="1"/>
  <c r="M7" i="1"/>
  <c r="M120" i="1"/>
  <c r="M131" i="1"/>
  <c r="M162" i="1"/>
  <c r="M199" i="1"/>
  <c r="M132" i="1"/>
  <c r="M225" i="1"/>
  <c r="M110" i="1"/>
  <c r="M200" i="1"/>
  <c r="M74" i="1"/>
  <c r="M163" i="1"/>
  <c r="M174" i="1"/>
  <c r="M28" i="1"/>
  <c r="M111" i="1"/>
  <c r="M223" i="1"/>
  <c r="M84" i="1"/>
  <c r="M149" i="1"/>
  <c r="M164" i="1"/>
  <c r="M217" i="1"/>
  <c r="M150" i="1"/>
  <c r="M39" i="1"/>
  <c r="M180" i="1"/>
  <c r="M218" i="1"/>
  <c r="M201" i="1"/>
  <c r="M127" i="1"/>
  <c r="M181" i="1"/>
  <c r="M23" i="1"/>
  <c r="M133" i="1"/>
  <c r="M112" i="1"/>
  <c r="M79" i="1"/>
  <c r="M86" i="1"/>
  <c r="M37" i="1"/>
  <c r="M73" i="1"/>
  <c r="M106" i="1"/>
  <c r="M134" i="1"/>
  <c r="M202" i="1"/>
  <c r="M151" i="1"/>
  <c r="M189" i="1"/>
  <c r="M213" i="1"/>
  <c r="M66" i="1"/>
  <c r="M3" i="1"/>
  <c r="M135" i="1"/>
  <c r="M113" i="1"/>
  <c r="M31" i="1"/>
  <c r="M67" i="1"/>
  <c r="M36" i="1"/>
  <c r="M62" i="1"/>
  <c r="M183" i="1"/>
  <c r="M190" i="1"/>
  <c r="M6" i="1"/>
  <c r="M203" i="1"/>
  <c r="M204" i="1"/>
  <c r="M22" i="1"/>
  <c r="M122" i="1"/>
  <c r="M214" i="1"/>
  <c r="M205" i="1"/>
  <c r="M20" i="1"/>
  <c r="M165" i="1"/>
  <c r="M206" i="1"/>
  <c r="M219" i="1"/>
  <c r="M207" i="1"/>
  <c r="M208" i="1"/>
  <c r="M182" i="1"/>
  <c r="M209" i="1"/>
  <c r="M210" i="1"/>
  <c r="M226" i="1"/>
  <c r="M175" i="1"/>
  <c r="M211" i="1"/>
  <c r="M10" i="1"/>
  <c r="H91" i="1"/>
  <c r="H40" i="1"/>
  <c r="H192" i="1"/>
  <c r="H166" i="1"/>
  <c r="H8" i="1"/>
  <c r="H14" i="1"/>
  <c r="H55" i="1"/>
  <c r="H58" i="1"/>
  <c r="H80" i="1"/>
  <c r="H25" i="1"/>
  <c r="H153" i="1"/>
  <c r="H11" i="1"/>
  <c r="H65" i="1"/>
  <c r="H167" i="1"/>
  <c r="H50" i="1"/>
  <c r="H179" i="1"/>
  <c r="H85" i="1"/>
  <c r="H116" i="1"/>
  <c r="H108" i="1"/>
  <c r="H26" i="1"/>
  <c r="H43" i="1"/>
  <c r="H154" i="1"/>
  <c r="H27" i="1"/>
  <c r="H49" i="1"/>
  <c r="H155" i="1"/>
  <c r="H21" i="1"/>
  <c r="H117" i="1"/>
  <c r="H156" i="1"/>
  <c r="H38" i="1"/>
  <c r="H30" i="1"/>
  <c r="H90" i="1"/>
  <c r="H99" i="1"/>
  <c r="H81" i="1"/>
  <c r="H139" i="1"/>
  <c r="H44" i="1"/>
  <c r="H42" i="1"/>
  <c r="H53" i="1"/>
  <c r="H128" i="1"/>
  <c r="H193" i="1"/>
  <c r="H121" i="1"/>
  <c r="H103" i="1"/>
  <c r="H56" i="1"/>
  <c r="H94" i="1"/>
  <c r="H97" i="1"/>
  <c r="H92" i="1"/>
  <c r="H75" i="1"/>
  <c r="H215" i="1"/>
  <c r="H98" i="1"/>
  <c r="H59" i="1"/>
  <c r="H76" i="1"/>
  <c r="H45" i="1"/>
  <c r="H140" i="1"/>
  <c r="H137" i="1"/>
  <c r="H157" i="1"/>
  <c r="H104" i="1"/>
  <c r="H141" i="1"/>
  <c r="H12" i="1"/>
  <c r="H101" i="1"/>
  <c r="H9" i="1"/>
  <c r="H194" i="1"/>
  <c r="H47" i="1"/>
  <c r="H178" i="1"/>
  <c r="H142" i="1"/>
  <c r="H168" i="1"/>
  <c r="H4" i="1"/>
  <c r="H129" i="1"/>
  <c r="H138" i="1"/>
  <c r="H60" i="1"/>
  <c r="H68" i="1"/>
  <c r="H63" i="1"/>
  <c r="H51" i="1"/>
  <c r="H184" i="1"/>
  <c r="H52" i="1"/>
  <c r="H221" i="1"/>
  <c r="H82" i="1"/>
  <c r="H17" i="1"/>
  <c r="H88" i="1"/>
  <c r="H169" i="1"/>
  <c r="H170" i="1"/>
  <c r="H35" i="1"/>
  <c r="H89" i="1"/>
  <c r="H95" i="1"/>
  <c r="H15" i="1"/>
  <c r="H158" i="1"/>
  <c r="H195" i="1"/>
  <c r="H107" i="1"/>
  <c r="H216" i="1"/>
  <c r="H41" i="1"/>
  <c r="H93" i="1"/>
  <c r="H18" i="1"/>
  <c r="H83" i="1"/>
  <c r="H115" i="1"/>
  <c r="H143" i="1"/>
  <c r="H61" i="1"/>
  <c r="H70" i="1"/>
  <c r="H34" i="1"/>
  <c r="H224" i="1"/>
  <c r="H171" i="1"/>
  <c r="H5" i="1"/>
  <c r="H123" i="1"/>
  <c r="H29" i="1"/>
  <c r="H118" i="1"/>
  <c r="H109" i="1"/>
  <c r="H105" i="1"/>
  <c r="H172" i="1"/>
  <c r="H64" i="1"/>
  <c r="H196" i="1"/>
  <c r="H144" i="1"/>
  <c r="H197" i="1"/>
  <c r="H145" i="1"/>
  <c r="H46" i="1"/>
  <c r="H152" i="1"/>
  <c r="H57" i="1"/>
  <c r="H48" i="1"/>
  <c r="H19" i="1"/>
  <c r="H124" i="1"/>
  <c r="H146" i="1"/>
  <c r="H54" i="1"/>
  <c r="H136" i="1"/>
  <c r="H159" i="1"/>
  <c r="H16" i="1"/>
  <c r="H77" i="1"/>
  <c r="H125" i="1"/>
  <c r="H114" i="1"/>
  <c r="H119" i="1"/>
  <c r="H69" i="1"/>
  <c r="H71" i="1"/>
  <c r="H100" i="1"/>
  <c r="H160" i="1"/>
  <c r="H13" i="1"/>
  <c r="H96" i="1"/>
  <c r="H126" i="1"/>
  <c r="H147" i="1"/>
  <c r="H185" i="1"/>
  <c r="H222" i="1"/>
  <c r="H32" i="1"/>
  <c r="H186" i="1"/>
  <c r="H130" i="1"/>
  <c r="H148" i="1"/>
  <c r="H72" i="1"/>
  <c r="H161" i="1"/>
  <c r="H173" i="1"/>
  <c r="H212" i="1"/>
  <c r="H78" i="1"/>
  <c r="H87" i="1"/>
  <c r="H33" i="1"/>
  <c r="H187" i="1"/>
  <c r="H198" i="1"/>
  <c r="H102" i="1"/>
  <c r="H188" i="1"/>
  <c r="H7" i="1"/>
  <c r="H120" i="1"/>
  <c r="H131" i="1"/>
  <c r="H162" i="1"/>
  <c r="H199" i="1"/>
  <c r="H132" i="1"/>
  <c r="H225" i="1"/>
  <c r="H110" i="1"/>
  <c r="H200" i="1"/>
  <c r="H74" i="1"/>
  <c r="H163" i="1"/>
  <c r="H174" i="1"/>
  <c r="H28" i="1"/>
  <c r="H111" i="1"/>
  <c r="H223" i="1"/>
  <c r="H84" i="1"/>
  <c r="H149" i="1"/>
  <c r="H164" i="1"/>
  <c r="H217" i="1"/>
  <c r="H150" i="1"/>
  <c r="H39" i="1"/>
  <c r="H180" i="1"/>
  <c r="H218" i="1"/>
  <c r="H201" i="1"/>
  <c r="H127" i="1"/>
  <c r="H181" i="1"/>
  <c r="H23" i="1"/>
  <c r="H133" i="1"/>
  <c r="H112" i="1"/>
  <c r="H79" i="1"/>
  <c r="H86" i="1"/>
  <c r="H37" i="1"/>
  <c r="H24" i="1"/>
  <c r="H73" i="1"/>
  <c r="H106" i="1"/>
  <c r="H134" i="1"/>
  <c r="H202" i="1"/>
  <c r="H151" i="1"/>
  <c r="H189" i="1"/>
  <c r="H213" i="1"/>
  <c r="H66" i="1"/>
  <c r="H3" i="1"/>
  <c r="H135" i="1"/>
  <c r="H113" i="1"/>
  <c r="H31" i="1"/>
  <c r="H67" i="1"/>
  <c r="H36" i="1"/>
  <c r="H62" i="1"/>
  <c r="H183" i="1"/>
  <c r="H190" i="1"/>
  <c r="H6" i="1"/>
  <c r="H203" i="1"/>
  <c r="H204" i="1"/>
  <c r="H22" i="1"/>
  <c r="H122" i="1"/>
  <c r="H214" i="1"/>
  <c r="H205" i="1"/>
  <c r="H20" i="1"/>
  <c r="H165" i="1"/>
  <c r="H206" i="1"/>
  <c r="H219" i="1"/>
  <c r="H207" i="1"/>
  <c r="H208" i="1"/>
  <c r="H182" i="1"/>
  <c r="H209" i="1"/>
  <c r="H210" i="1"/>
  <c r="H226" i="1"/>
  <c r="H175" i="1"/>
  <c r="H211" i="1"/>
  <c r="H10" i="1"/>
  <c r="F91" i="1"/>
  <c r="F40" i="1"/>
  <c r="F192" i="1"/>
  <c r="F166" i="1"/>
  <c r="F8" i="1"/>
  <c r="F14" i="1"/>
  <c r="F55" i="1"/>
  <c r="F58" i="1"/>
  <c r="F80" i="1"/>
  <c r="F25" i="1"/>
  <c r="F153" i="1"/>
  <c r="F11" i="1"/>
  <c r="F65" i="1"/>
  <c r="F167" i="1"/>
  <c r="F50" i="1"/>
  <c r="F179" i="1"/>
  <c r="F85" i="1"/>
  <c r="F116" i="1"/>
  <c r="F108" i="1"/>
  <c r="F26" i="1"/>
  <c r="F43" i="1"/>
  <c r="F154" i="1"/>
  <c r="F27" i="1"/>
  <c r="F49" i="1"/>
  <c r="F155" i="1"/>
  <c r="F21" i="1"/>
  <c r="F117" i="1"/>
  <c r="F156" i="1"/>
  <c r="F38" i="1"/>
  <c r="F30" i="1"/>
  <c r="F90" i="1"/>
  <c r="F99" i="1"/>
  <c r="F81" i="1"/>
  <c r="F139" i="1"/>
  <c r="F44" i="1"/>
  <c r="F42" i="1"/>
  <c r="F53" i="1"/>
  <c r="F128" i="1"/>
  <c r="F193" i="1"/>
  <c r="F121" i="1"/>
  <c r="F103" i="1"/>
  <c r="F56" i="1"/>
  <c r="F94" i="1"/>
  <c r="F97" i="1"/>
  <c r="F92" i="1"/>
  <c r="F75" i="1"/>
  <c r="F215" i="1"/>
  <c r="F98" i="1"/>
  <c r="F59" i="1"/>
  <c r="F76" i="1"/>
  <c r="F45" i="1"/>
  <c r="F140" i="1"/>
  <c r="F137" i="1"/>
  <c r="F157" i="1"/>
  <c r="F104" i="1"/>
  <c r="F141" i="1"/>
  <c r="F12" i="1"/>
  <c r="F101" i="1"/>
  <c r="F9" i="1"/>
  <c r="F194" i="1"/>
  <c r="F47" i="1"/>
  <c r="F178" i="1"/>
  <c r="F142" i="1"/>
  <c r="F168" i="1"/>
  <c r="F4" i="1"/>
  <c r="F129" i="1"/>
  <c r="F138" i="1"/>
  <c r="F60" i="1"/>
  <c r="F68" i="1"/>
  <c r="F63" i="1"/>
  <c r="F51" i="1"/>
  <c r="F184" i="1"/>
  <c r="F52" i="1"/>
  <c r="F221" i="1"/>
  <c r="F82" i="1"/>
  <c r="F17" i="1"/>
  <c r="F88" i="1"/>
  <c r="F169" i="1"/>
  <c r="F170" i="1"/>
  <c r="F35" i="1"/>
  <c r="F89" i="1"/>
  <c r="F95" i="1"/>
  <c r="F15" i="1"/>
  <c r="F158" i="1"/>
  <c r="F195" i="1"/>
  <c r="F107" i="1"/>
  <c r="F216" i="1"/>
  <c r="F41" i="1"/>
  <c r="F93" i="1"/>
  <c r="F18" i="1"/>
  <c r="F83" i="1"/>
  <c r="F115" i="1"/>
  <c r="F143" i="1"/>
  <c r="F61" i="1"/>
  <c r="F70" i="1"/>
  <c r="F34" i="1"/>
  <c r="F224" i="1"/>
  <c r="F171" i="1"/>
  <c r="F123" i="1"/>
  <c r="F29" i="1"/>
  <c r="F118" i="1"/>
  <c r="F109" i="1"/>
  <c r="F105" i="1"/>
  <c r="F172" i="1"/>
  <c r="F64" i="1"/>
  <c r="F196" i="1"/>
  <c r="F144" i="1"/>
  <c r="F197" i="1"/>
  <c r="F145" i="1"/>
  <c r="F46" i="1"/>
  <c r="F152" i="1"/>
  <c r="F57" i="1"/>
  <c r="F48" i="1"/>
  <c r="F19" i="1"/>
  <c r="F124" i="1"/>
  <c r="F146" i="1"/>
  <c r="F54" i="1"/>
  <c r="F136" i="1"/>
  <c r="F159" i="1"/>
  <c r="F16" i="1"/>
  <c r="F77" i="1"/>
  <c r="F125" i="1"/>
  <c r="F114" i="1"/>
  <c r="F119" i="1"/>
  <c r="F69" i="1"/>
  <c r="F71" i="1"/>
  <c r="F100" i="1"/>
  <c r="F160" i="1"/>
  <c r="F13" i="1"/>
  <c r="F96" i="1"/>
  <c r="F126" i="1"/>
  <c r="F147" i="1"/>
  <c r="F185" i="1"/>
  <c r="F222" i="1"/>
  <c r="F32" i="1"/>
  <c r="F186" i="1"/>
  <c r="F130" i="1"/>
  <c r="F148" i="1"/>
  <c r="F72" i="1"/>
  <c r="F161" i="1"/>
  <c r="F173" i="1"/>
  <c r="F212" i="1"/>
  <c r="F78" i="1"/>
  <c r="F87" i="1"/>
  <c r="F33" i="1"/>
  <c r="F187" i="1"/>
  <c r="F198" i="1"/>
  <c r="F102" i="1"/>
  <c r="F188" i="1"/>
  <c r="F7" i="1"/>
  <c r="F120" i="1"/>
  <c r="F131" i="1"/>
  <c r="F162" i="1"/>
  <c r="F199" i="1"/>
  <c r="F132" i="1"/>
  <c r="F225" i="1"/>
  <c r="F110" i="1"/>
  <c r="F200" i="1"/>
  <c r="F74" i="1"/>
  <c r="F163" i="1"/>
  <c r="F174" i="1"/>
  <c r="F28" i="1"/>
  <c r="F111" i="1"/>
  <c r="F223" i="1"/>
  <c r="F84" i="1"/>
  <c r="F149" i="1"/>
  <c r="F164" i="1"/>
  <c r="F217" i="1"/>
  <c r="F150" i="1"/>
  <c r="F39" i="1"/>
  <c r="F180" i="1"/>
  <c r="F218" i="1"/>
  <c r="F201" i="1"/>
  <c r="F127" i="1"/>
  <c r="F181" i="1"/>
  <c r="F23" i="1"/>
  <c r="F133" i="1"/>
  <c r="F112" i="1"/>
  <c r="F79" i="1"/>
  <c r="F86" i="1"/>
  <c r="F37" i="1"/>
  <c r="F24" i="1"/>
  <c r="F73" i="1"/>
  <c r="F106" i="1"/>
  <c r="F134" i="1"/>
  <c r="F202" i="1"/>
  <c r="F151" i="1"/>
  <c r="F189" i="1"/>
  <c r="F213" i="1"/>
  <c r="F66" i="1"/>
  <c r="F3" i="1"/>
  <c r="F135" i="1"/>
  <c r="F113" i="1"/>
  <c r="F31" i="1"/>
  <c r="F67" i="1"/>
  <c r="F36" i="1"/>
  <c r="F62" i="1"/>
  <c r="F183" i="1"/>
  <c r="F190" i="1"/>
  <c r="F6" i="1"/>
  <c r="F203" i="1"/>
  <c r="F204" i="1"/>
  <c r="F22" i="1"/>
  <c r="F122" i="1"/>
  <c r="F214" i="1"/>
  <c r="F205" i="1"/>
  <c r="F20" i="1"/>
  <c r="F165" i="1"/>
  <c r="F206" i="1"/>
  <c r="F219" i="1"/>
  <c r="F207" i="1"/>
  <c r="F208" i="1"/>
  <c r="F182" i="1"/>
  <c r="F209" i="1"/>
  <c r="F210" i="1"/>
  <c r="F226" i="1"/>
  <c r="F175" i="1"/>
  <c r="F211" i="1"/>
  <c r="F10" i="1"/>
  <c r="E226" i="3" l="1"/>
  <c r="Q26" i="3"/>
  <c r="Q50" i="3"/>
  <c r="Q53" i="3"/>
  <c r="Q74" i="3"/>
  <c r="Q98" i="3"/>
  <c r="Q101" i="3"/>
  <c r="Q122" i="3"/>
  <c r="Q144" i="3"/>
  <c r="Q146" i="3"/>
  <c r="Q148" i="3"/>
  <c r="Q160" i="3"/>
  <c r="Q168" i="3"/>
  <c r="Q172" i="3"/>
  <c r="Q173" i="3"/>
  <c r="Q175" i="3"/>
  <c r="Q185" i="3"/>
  <c r="Q196" i="3"/>
  <c r="Q197" i="3"/>
  <c r="Q204" i="3"/>
  <c r="Q206" i="3"/>
  <c r="Q215" i="3"/>
  <c r="Q216" i="3"/>
  <c r="Q3" i="3"/>
  <c r="Q10" i="3"/>
  <c r="C141" i="9"/>
  <c r="Q142" i="3" s="1"/>
  <c r="C142" i="9"/>
  <c r="Q143" i="3" s="1"/>
  <c r="C143" i="9"/>
  <c r="C144" i="9"/>
  <c r="Q145" i="3" s="1"/>
  <c r="C145" i="9"/>
  <c r="C146" i="9"/>
  <c r="Q147" i="3" s="1"/>
  <c r="C147" i="9"/>
  <c r="C148" i="9"/>
  <c r="Q149" i="3" s="1"/>
  <c r="C149" i="9"/>
  <c r="Q150" i="3" s="1"/>
  <c r="C150" i="9"/>
  <c r="Q151" i="3" s="1"/>
  <c r="C151" i="9"/>
  <c r="Q152" i="3" s="1"/>
  <c r="C152" i="9"/>
  <c r="Q153" i="3" s="1"/>
  <c r="C153" i="9"/>
  <c r="Q154" i="3" s="1"/>
  <c r="C154" i="9"/>
  <c r="Q155" i="3" s="1"/>
  <c r="C155" i="9"/>
  <c r="Q156" i="3" s="1"/>
  <c r="C156" i="9"/>
  <c r="Q157" i="3" s="1"/>
  <c r="C157" i="9"/>
  <c r="Q158" i="3" s="1"/>
  <c r="C158" i="9"/>
  <c r="Q159" i="3" s="1"/>
  <c r="C159" i="9"/>
  <c r="C160" i="9"/>
  <c r="Q161" i="3" s="1"/>
  <c r="C161" i="9"/>
  <c r="Q162" i="3" s="1"/>
  <c r="C162" i="9"/>
  <c r="Q163" i="3" s="1"/>
  <c r="C163" i="9"/>
  <c r="Q164" i="3" s="1"/>
  <c r="C164" i="9"/>
  <c r="Q165" i="3" s="1"/>
  <c r="C165" i="9"/>
  <c r="Q166" i="3" s="1"/>
  <c r="C166" i="9"/>
  <c r="Q167" i="3" s="1"/>
  <c r="C167" i="9"/>
  <c r="C168" i="9"/>
  <c r="Q169" i="3" s="1"/>
  <c r="C169" i="9"/>
  <c r="Q170" i="3" s="1"/>
  <c r="C170" i="9"/>
  <c r="Q171" i="3" s="1"/>
  <c r="C171" i="9"/>
  <c r="C172" i="9"/>
  <c r="C173" i="9"/>
  <c r="Q174" i="3" s="1"/>
  <c r="C174" i="9"/>
  <c r="C175" i="9"/>
  <c r="Q176" i="3" s="1"/>
  <c r="C176" i="9"/>
  <c r="Q177" i="3" s="1"/>
  <c r="C177" i="9"/>
  <c r="Q178" i="3" s="1"/>
  <c r="C178" i="9"/>
  <c r="Q179" i="3" s="1"/>
  <c r="C179" i="9"/>
  <c r="Q180" i="3" s="1"/>
  <c r="C180" i="9"/>
  <c r="Q181" i="3" s="1"/>
  <c r="C181" i="9"/>
  <c r="Q182" i="3" s="1"/>
  <c r="C182" i="9"/>
  <c r="Q183" i="3" s="1"/>
  <c r="C183" i="9"/>
  <c r="Q184" i="3" s="1"/>
  <c r="C184" i="9"/>
  <c r="C185" i="9"/>
  <c r="Q186" i="3" s="1"/>
  <c r="C186" i="9"/>
  <c r="Q187" i="3" s="1"/>
  <c r="C187" i="9"/>
  <c r="Q188" i="3" s="1"/>
  <c r="C188" i="9"/>
  <c r="Q189" i="3" s="1"/>
  <c r="C189" i="9"/>
  <c r="Q190" i="3" s="1"/>
  <c r="C190" i="9"/>
  <c r="Q191" i="3" s="1"/>
  <c r="C191" i="9"/>
  <c r="Q192" i="3" s="1"/>
  <c r="C192" i="9"/>
  <c r="Q193" i="3" s="1"/>
  <c r="C193" i="9"/>
  <c r="Q194" i="3" s="1"/>
  <c r="C194" i="9"/>
  <c r="Q195" i="3" s="1"/>
  <c r="C195" i="9"/>
  <c r="C196" i="9"/>
  <c r="C197" i="9"/>
  <c r="Q198" i="3" s="1"/>
  <c r="C198" i="9"/>
  <c r="Q199" i="3" s="1"/>
  <c r="C199" i="9"/>
  <c r="Q200" i="3" s="1"/>
  <c r="C200" i="9"/>
  <c r="Q201" i="3" s="1"/>
  <c r="C201" i="9"/>
  <c r="Q202" i="3" s="1"/>
  <c r="C202" i="9"/>
  <c r="Q203" i="3" s="1"/>
  <c r="C203" i="9"/>
  <c r="C204" i="9"/>
  <c r="Q205" i="3" s="1"/>
  <c r="C205" i="9"/>
  <c r="C206" i="9"/>
  <c r="Q207" i="3" s="1"/>
  <c r="C207" i="9"/>
  <c r="Q208" i="3" s="1"/>
  <c r="C208" i="9"/>
  <c r="Q209" i="3" s="1"/>
  <c r="C209" i="9"/>
  <c r="Q210" i="3" s="1"/>
  <c r="C210" i="9"/>
  <c r="Q211" i="3" s="1"/>
  <c r="C211" i="9"/>
  <c r="Q212" i="3" s="1"/>
  <c r="C212" i="9"/>
  <c r="Q213" i="3" s="1"/>
  <c r="C213" i="9"/>
  <c r="Q214" i="3" s="1"/>
  <c r="C214" i="9"/>
  <c r="C215" i="9"/>
  <c r="C216" i="9"/>
  <c r="Q217" i="3" s="1"/>
  <c r="C217" i="9"/>
  <c r="Q218" i="3" s="1"/>
  <c r="C218" i="9"/>
  <c r="Q219" i="3" s="1"/>
  <c r="C219" i="9"/>
  <c r="Q220" i="3" s="1"/>
  <c r="C220" i="9"/>
  <c r="Q221" i="3" s="1"/>
  <c r="C221" i="9"/>
  <c r="Q222" i="3" s="1"/>
  <c r="C222" i="9"/>
  <c r="Q223" i="3" s="1"/>
  <c r="C223" i="9"/>
  <c r="Q224" i="3" s="1"/>
  <c r="C224" i="9"/>
  <c r="Q225" i="3" s="1"/>
  <c r="C225" i="9"/>
  <c r="Q226" i="3" s="1"/>
  <c r="S226" i="3" s="1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C3" i="9"/>
  <c r="Q4" i="3" s="1"/>
  <c r="C4" i="9"/>
  <c r="Q5" i="3" s="1"/>
  <c r="C5" i="9"/>
  <c r="Q6" i="3" s="1"/>
  <c r="C6" i="9"/>
  <c r="Q7" i="3" s="1"/>
  <c r="C7" i="9"/>
  <c r="Q8" i="3" s="1"/>
  <c r="C8" i="9"/>
  <c r="Q9" i="3" s="1"/>
  <c r="C9" i="9"/>
  <c r="C10" i="9"/>
  <c r="Q11" i="3" s="1"/>
  <c r="C11" i="9"/>
  <c r="Q12" i="3" s="1"/>
  <c r="C12" i="9"/>
  <c r="Q13" i="3" s="1"/>
  <c r="C13" i="9"/>
  <c r="Q14" i="3" s="1"/>
  <c r="C14" i="9"/>
  <c r="Q15" i="3" s="1"/>
  <c r="C15" i="9"/>
  <c r="Q16" i="3" s="1"/>
  <c r="C16" i="9"/>
  <c r="Q17" i="3" s="1"/>
  <c r="C17" i="9"/>
  <c r="Q18" i="3" s="1"/>
  <c r="C18" i="9"/>
  <c r="Q19" i="3" s="1"/>
  <c r="C19" i="9"/>
  <c r="Q20" i="3" s="1"/>
  <c r="C20" i="9"/>
  <c r="Q21" i="3" s="1"/>
  <c r="C21" i="9"/>
  <c r="Q22" i="3" s="1"/>
  <c r="C22" i="9"/>
  <c r="Q23" i="3" s="1"/>
  <c r="C23" i="9"/>
  <c r="Q24" i="3" s="1"/>
  <c r="C24" i="9"/>
  <c r="Q25" i="3" s="1"/>
  <c r="C25" i="9"/>
  <c r="C26" i="9"/>
  <c r="Q27" i="3" s="1"/>
  <c r="C27" i="9"/>
  <c r="Q28" i="3" s="1"/>
  <c r="C28" i="9"/>
  <c r="Q29" i="3" s="1"/>
  <c r="C29" i="9"/>
  <c r="Q30" i="3" s="1"/>
  <c r="C30" i="9"/>
  <c r="Q31" i="3" s="1"/>
  <c r="C31" i="9"/>
  <c r="Q32" i="3" s="1"/>
  <c r="C32" i="9"/>
  <c r="Q33" i="3" s="1"/>
  <c r="C33" i="9"/>
  <c r="Q34" i="3" s="1"/>
  <c r="C34" i="9"/>
  <c r="Q35" i="3" s="1"/>
  <c r="C35" i="9"/>
  <c r="Q36" i="3" s="1"/>
  <c r="C36" i="9"/>
  <c r="Q37" i="3" s="1"/>
  <c r="C37" i="9"/>
  <c r="Q38" i="3" s="1"/>
  <c r="C38" i="9"/>
  <c r="Q39" i="3" s="1"/>
  <c r="C39" i="9"/>
  <c r="Q40" i="3" s="1"/>
  <c r="C40" i="9"/>
  <c r="Q41" i="3" s="1"/>
  <c r="C41" i="9"/>
  <c r="Q42" i="3" s="1"/>
  <c r="C42" i="9"/>
  <c r="Q43" i="3" s="1"/>
  <c r="C43" i="9"/>
  <c r="Q44" i="3" s="1"/>
  <c r="C44" i="9"/>
  <c r="Q45" i="3" s="1"/>
  <c r="C45" i="9"/>
  <c r="Q46" i="3" s="1"/>
  <c r="C46" i="9"/>
  <c r="Q47" i="3" s="1"/>
  <c r="C47" i="9"/>
  <c r="Q48" i="3" s="1"/>
  <c r="C48" i="9"/>
  <c r="Q49" i="3" s="1"/>
  <c r="C49" i="9"/>
  <c r="C50" i="9"/>
  <c r="Q51" i="3" s="1"/>
  <c r="C51" i="9"/>
  <c r="Q52" i="3" s="1"/>
  <c r="C52" i="9"/>
  <c r="C53" i="9"/>
  <c r="Q54" i="3" s="1"/>
  <c r="C54" i="9"/>
  <c r="Q55" i="3" s="1"/>
  <c r="C55" i="9"/>
  <c r="Q56" i="3" s="1"/>
  <c r="C56" i="9"/>
  <c r="Q57" i="3" s="1"/>
  <c r="C57" i="9"/>
  <c r="Q58" i="3" s="1"/>
  <c r="C58" i="9"/>
  <c r="Q59" i="3" s="1"/>
  <c r="C59" i="9"/>
  <c r="Q60" i="3" s="1"/>
  <c r="C60" i="9"/>
  <c r="Q61" i="3" s="1"/>
  <c r="C61" i="9"/>
  <c r="Q62" i="3" s="1"/>
  <c r="C62" i="9"/>
  <c r="Q63" i="3" s="1"/>
  <c r="C63" i="9"/>
  <c r="Q64" i="3" s="1"/>
  <c r="C64" i="9"/>
  <c r="Q65" i="3" s="1"/>
  <c r="C65" i="9"/>
  <c r="Q66" i="3" s="1"/>
  <c r="C66" i="9"/>
  <c r="Q67" i="3" s="1"/>
  <c r="C67" i="9"/>
  <c r="Q68" i="3" s="1"/>
  <c r="C68" i="9"/>
  <c r="Q69" i="3" s="1"/>
  <c r="C69" i="9"/>
  <c r="Q70" i="3" s="1"/>
  <c r="C70" i="9"/>
  <c r="Q71" i="3" s="1"/>
  <c r="C71" i="9"/>
  <c r="Q72" i="3" s="1"/>
  <c r="C72" i="9"/>
  <c r="Q73" i="3" s="1"/>
  <c r="C73" i="9"/>
  <c r="C74" i="9"/>
  <c r="Q75" i="3" s="1"/>
  <c r="C75" i="9"/>
  <c r="Q76" i="3" s="1"/>
  <c r="C76" i="9"/>
  <c r="Q77" i="3" s="1"/>
  <c r="C77" i="9"/>
  <c r="Q78" i="3" s="1"/>
  <c r="C78" i="9"/>
  <c r="Q79" i="3" s="1"/>
  <c r="C79" i="9"/>
  <c r="Q80" i="3" s="1"/>
  <c r="C80" i="9"/>
  <c r="Q81" i="3" s="1"/>
  <c r="C81" i="9"/>
  <c r="Q82" i="3" s="1"/>
  <c r="C82" i="9"/>
  <c r="Q83" i="3" s="1"/>
  <c r="C83" i="9"/>
  <c r="Q84" i="3" s="1"/>
  <c r="C84" i="9"/>
  <c r="Q85" i="3" s="1"/>
  <c r="C85" i="9"/>
  <c r="Q86" i="3" s="1"/>
  <c r="C86" i="9"/>
  <c r="Q87" i="3" s="1"/>
  <c r="C87" i="9"/>
  <c r="Q88" i="3" s="1"/>
  <c r="C88" i="9"/>
  <c r="Q89" i="3" s="1"/>
  <c r="C89" i="9"/>
  <c r="Q90" i="3" s="1"/>
  <c r="C90" i="9"/>
  <c r="Q91" i="3" s="1"/>
  <c r="C91" i="9"/>
  <c r="Q92" i="3" s="1"/>
  <c r="C92" i="9"/>
  <c r="Q93" i="3" s="1"/>
  <c r="C93" i="9"/>
  <c r="Q94" i="3" s="1"/>
  <c r="C94" i="9"/>
  <c r="Q95" i="3" s="1"/>
  <c r="C95" i="9"/>
  <c r="Q96" i="3" s="1"/>
  <c r="C96" i="9"/>
  <c r="Q97" i="3" s="1"/>
  <c r="C97" i="9"/>
  <c r="C98" i="9"/>
  <c r="Q99" i="3" s="1"/>
  <c r="C99" i="9"/>
  <c r="Q100" i="3" s="1"/>
  <c r="C100" i="9"/>
  <c r="C101" i="9"/>
  <c r="Q102" i="3" s="1"/>
  <c r="C102" i="9"/>
  <c r="Q103" i="3" s="1"/>
  <c r="C103" i="9"/>
  <c r="Q104" i="3" s="1"/>
  <c r="C104" i="9"/>
  <c r="Q105" i="3" s="1"/>
  <c r="C105" i="9"/>
  <c r="Q106" i="3" s="1"/>
  <c r="C106" i="9"/>
  <c r="Q107" i="3" s="1"/>
  <c r="C107" i="9"/>
  <c r="Q108" i="3" s="1"/>
  <c r="C108" i="9"/>
  <c r="Q109" i="3" s="1"/>
  <c r="C109" i="9"/>
  <c r="Q110" i="3" s="1"/>
  <c r="C110" i="9"/>
  <c r="Q111" i="3" s="1"/>
  <c r="C111" i="9"/>
  <c r="Q112" i="3" s="1"/>
  <c r="C112" i="9"/>
  <c r="Q113" i="3" s="1"/>
  <c r="C113" i="9"/>
  <c r="Q114" i="3" s="1"/>
  <c r="C114" i="9"/>
  <c r="Q115" i="3" s="1"/>
  <c r="C115" i="9"/>
  <c r="Q116" i="3" s="1"/>
  <c r="C116" i="9"/>
  <c r="Q117" i="3" s="1"/>
  <c r="C117" i="9"/>
  <c r="Q118" i="3" s="1"/>
  <c r="C118" i="9"/>
  <c r="Q119" i="3" s="1"/>
  <c r="C119" i="9"/>
  <c r="Q120" i="3" s="1"/>
  <c r="C120" i="9"/>
  <c r="Q121" i="3" s="1"/>
  <c r="C121" i="9"/>
  <c r="C122" i="9"/>
  <c r="Q123" i="3" s="1"/>
  <c r="C123" i="9"/>
  <c r="Q124" i="3" s="1"/>
  <c r="C124" i="9"/>
  <c r="Q125" i="3" s="1"/>
  <c r="C125" i="9"/>
  <c r="Q126" i="3" s="1"/>
  <c r="C126" i="9"/>
  <c r="Q127" i="3" s="1"/>
  <c r="C127" i="9"/>
  <c r="Q128" i="3" s="1"/>
  <c r="C128" i="9"/>
  <c r="Q129" i="3" s="1"/>
  <c r="C129" i="9"/>
  <c r="Q130" i="3" s="1"/>
  <c r="C130" i="9"/>
  <c r="Q131" i="3" s="1"/>
  <c r="C131" i="9"/>
  <c r="Q132" i="3" s="1"/>
  <c r="C132" i="9"/>
  <c r="Q133" i="3" s="1"/>
  <c r="C133" i="9"/>
  <c r="Q134" i="3" s="1"/>
  <c r="C134" i="9"/>
  <c r="Q135" i="3" s="1"/>
  <c r="C135" i="9"/>
  <c r="Q136" i="3" s="1"/>
  <c r="C136" i="9"/>
  <c r="Q137" i="3" s="1"/>
  <c r="C137" i="9"/>
  <c r="Q138" i="3" s="1"/>
  <c r="C138" i="9"/>
  <c r="Q139" i="3" s="1"/>
  <c r="C139" i="9"/>
  <c r="Q140" i="3" s="1"/>
  <c r="C140" i="9"/>
  <c r="Q141" i="3" s="1"/>
  <c r="C2" i="9"/>
  <c r="C177" i="1" l="1"/>
  <c r="C226" i="16"/>
  <c r="E177" i="1"/>
  <c r="E226" i="16"/>
  <c r="B2" i="9"/>
  <c r="B226" i="2"/>
  <c r="B227" i="2"/>
  <c r="B228" i="2"/>
  <c r="B213" i="5"/>
  <c r="B214" i="5"/>
  <c r="B215" i="5"/>
  <c r="B216" i="5"/>
  <c r="B217" i="5"/>
  <c r="B222" i="7"/>
  <c r="B223" i="7"/>
  <c r="B224" i="7"/>
  <c r="L177" i="1" l="1"/>
  <c r="R177" i="1"/>
  <c r="W177" i="1"/>
  <c r="L226" i="16"/>
  <c r="Q226" i="16"/>
  <c r="F9" i="15"/>
  <c r="B48" i="15"/>
  <c r="B5" i="15"/>
  <c r="B84" i="15"/>
  <c r="B77" i="15"/>
  <c r="B83" i="15"/>
  <c r="B53" i="15"/>
  <c r="B35" i="15"/>
  <c r="B88" i="15"/>
  <c r="B34" i="15"/>
  <c r="F4" i="15"/>
  <c r="B56" i="15"/>
  <c r="F16" i="4"/>
  <c r="B75" i="4"/>
  <c r="B71" i="4"/>
  <c r="F12" i="4"/>
  <c r="B96" i="4"/>
  <c r="B106" i="4"/>
  <c r="F14" i="4"/>
  <c r="F4" i="4"/>
  <c r="F45" i="4"/>
  <c r="B80" i="4"/>
  <c r="B51" i="4"/>
  <c r="F36" i="4"/>
  <c r="B95" i="4"/>
  <c r="B92" i="4"/>
  <c r="F25" i="4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B223" i="3"/>
  <c r="G223" i="3"/>
  <c r="H223" i="3"/>
  <c r="I223" i="3"/>
  <c r="K223" i="3"/>
  <c r="L223" i="3"/>
  <c r="M223" i="3"/>
  <c r="N223" i="3"/>
  <c r="P223" i="3"/>
  <c r="R223" i="3"/>
  <c r="B224" i="3"/>
  <c r="G224" i="3"/>
  <c r="H224" i="3"/>
  <c r="I224" i="3"/>
  <c r="K224" i="3"/>
  <c r="L224" i="3"/>
  <c r="M224" i="3"/>
  <c r="N224" i="3"/>
  <c r="P224" i="3"/>
  <c r="R224" i="3"/>
  <c r="B225" i="3"/>
  <c r="G225" i="3"/>
  <c r="H225" i="3"/>
  <c r="I225" i="3"/>
  <c r="K225" i="3"/>
  <c r="L225" i="3"/>
  <c r="M225" i="3"/>
  <c r="N225" i="3"/>
  <c r="P225" i="3"/>
  <c r="R225" i="3"/>
  <c r="K223" i="16"/>
  <c r="P223" i="16"/>
  <c r="K224" i="16"/>
  <c r="P224" i="16"/>
  <c r="K225" i="16"/>
  <c r="P225" i="16"/>
  <c r="B223" i="16"/>
  <c r="B224" i="16"/>
  <c r="B225" i="16"/>
  <c r="B222" i="11"/>
  <c r="B223" i="11"/>
  <c r="B224" i="11"/>
  <c r="B67" i="1"/>
  <c r="B93" i="1"/>
  <c r="E225" i="3" l="1"/>
  <c r="E222" i="3"/>
  <c r="C211" i="1" s="1"/>
  <c r="E221" i="3"/>
  <c r="C221" i="16" s="1"/>
  <c r="E224" i="3"/>
  <c r="E220" i="3"/>
  <c r="C220" i="16" s="1"/>
  <c r="E217" i="3"/>
  <c r="C217" i="16" s="1"/>
  <c r="E223" i="3"/>
  <c r="E218" i="3"/>
  <c r="C218" i="16" s="1"/>
  <c r="E219" i="3"/>
  <c r="C210" i="1" s="1"/>
  <c r="S224" i="3"/>
  <c r="S223" i="3"/>
  <c r="S225" i="3"/>
  <c r="J223" i="3"/>
  <c r="D176" i="1" s="1"/>
  <c r="J224" i="3"/>
  <c r="D191" i="1" s="1"/>
  <c r="O225" i="3"/>
  <c r="O224" i="3"/>
  <c r="J225" i="3"/>
  <c r="D220" i="1" s="1"/>
  <c r="O223" i="3"/>
  <c r="C222" i="16"/>
  <c r="G217" i="3"/>
  <c r="H217" i="3"/>
  <c r="I217" i="3"/>
  <c r="G218" i="3"/>
  <c r="H218" i="3"/>
  <c r="I218" i="3"/>
  <c r="G219" i="3"/>
  <c r="H219" i="3"/>
  <c r="I219" i="3"/>
  <c r="G220" i="3"/>
  <c r="H220" i="3"/>
  <c r="I220" i="3"/>
  <c r="G221" i="3"/>
  <c r="H221" i="3"/>
  <c r="I221" i="3"/>
  <c r="G222" i="3"/>
  <c r="H222" i="3"/>
  <c r="I222" i="3"/>
  <c r="B184" i="8"/>
  <c r="B185" i="8"/>
  <c r="B186" i="8"/>
  <c r="B187" i="8"/>
  <c r="B188" i="8"/>
  <c r="B189" i="8"/>
  <c r="B190" i="8"/>
  <c r="B191" i="8"/>
  <c r="B192" i="8"/>
  <c r="B193" i="8"/>
  <c r="K217" i="16"/>
  <c r="P217" i="16"/>
  <c r="K218" i="16"/>
  <c r="P218" i="16"/>
  <c r="K219" i="16"/>
  <c r="P219" i="16"/>
  <c r="K220" i="16"/>
  <c r="P220" i="16"/>
  <c r="K221" i="16"/>
  <c r="P221" i="16"/>
  <c r="K222" i="16"/>
  <c r="P222" i="16"/>
  <c r="B217" i="16"/>
  <c r="B218" i="16"/>
  <c r="B219" i="16"/>
  <c r="B220" i="16"/>
  <c r="B221" i="16"/>
  <c r="B222" i="16"/>
  <c r="B216" i="11"/>
  <c r="B217" i="11"/>
  <c r="B218" i="11"/>
  <c r="B219" i="11"/>
  <c r="B220" i="11"/>
  <c r="B221" i="11"/>
  <c r="B218" i="2"/>
  <c r="B219" i="2"/>
  <c r="B220" i="2"/>
  <c r="B221" i="2"/>
  <c r="B222" i="2"/>
  <c r="B223" i="2"/>
  <c r="B224" i="2"/>
  <c r="B225" i="2"/>
  <c r="B182" i="1"/>
  <c r="J182" i="1"/>
  <c r="K182" i="1"/>
  <c r="P182" i="1"/>
  <c r="Q182" i="1"/>
  <c r="V182" i="1"/>
  <c r="B209" i="1"/>
  <c r="J209" i="1"/>
  <c r="K209" i="1"/>
  <c r="P209" i="1"/>
  <c r="Q209" i="1"/>
  <c r="V209" i="1"/>
  <c r="B210" i="1"/>
  <c r="J210" i="1"/>
  <c r="K210" i="1"/>
  <c r="P210" i="1"/>
  <c r="Q210" i="1"/>
  <c r="V210" i="1"/>
  <c r="B226" i="1"/>
  <c r="J226" i="1"/>
  <c r="K226" i="1"/>
  <c r="P226" i="1"/>
  <c r="Q226" i="1"/>
  <c r="V226" i="1"/>
  <c r="B175" i="1"/>
  <c r="J175" i="1"/>
  <c r="K175" i="1"/>
  <c r="P175" i="1"/>
  <c r="Q175" i="1"/>
  <c r="V175" i="1"/>
  <c r="J211" i="1"/>
  <c r="K211" i="1"/>
  <c r="P211" i="1"/>
  <c r="Q211" i="1"/>
  <c r="V211" i="1"/>
  <c r="B216" i="7"/>
  <c r="B217" i="7"/>
  <c r="B218" i="7"/>
  <c r="B219" i="7"/>
  <c r="B220" i="7"/>
  <c r="B221" i="7"/>
  <c r="K217" i="3"/>
  <c r="L217" i="3"/>
  <c r="M217" i="3"/>
  <c r="N217" i="3"/>
  <c r="P217" i="3"/>
  <c r="R217" i="3"/>
  <c r="K218" i="3"/>
  <c r="L218" i="3"/>
  <c r="M218" i="3"/>
  <c r="N218" i="3"/>
  <c r="P218" i="3"/>
  <c r="R218" i="3"/>
  <c r="K219" i="3"/>
  <c r="L219" i="3"/>
  <c r="M219" i="3"/>
  <c r="N219" i="3"/>
  <c r="P219" i="3"/>
  <c r="R219" i="3"/>
  <c r="K220" i="3"/>
  <c r="L220" i="3"/>
  <c r="M220" i="3"/>
  <c r="N220" i="3"/>
  <c r="P220" i="3"/>
  <c r="R220" i="3"/>
  <c r="K221" i="3"/>
  <c r="L221" i="3"/>
  <c r="M221" i="3"/>
  <c r="N221" i="3"/>
  <c r="P221" i="3"/>
  <c r="R221" i="3"/>
  <c r="K222" i="3"/>
  <c r="L222" i="3"/>
  <c r="M222" i="3"/>
  <c r="N222" i="3"/>
  <c r="P222" i="3"/>
  <c r="R222" i="3"/>
  <c r="B217" i="3"/>
  <c r="B218" i="3"/>
  <c r="B219" i="3"/>
  <c r="B220" i="3"/>
  <c r="B221" i="3"/>
  <c r="B222" i="3"/>
  <c r="B18" i="5"/>
  <c r="B41" i="5"/>
  <c r="B62" i="5"/>
  <c r="B51" i="15"/>
  <c r="B87" i="15"/>
  <c r="B16" i="15"/>
  <c r="B32" i="15"/>
  <c r="F20" i="15"/>
  <c r="F10" i="15"/>
  <c r="B42" i="15"/>
  <c r="F35" i="15"/>
  <c r="F18" i="15"/>
  <c r="F26" i="15"/>
  <c r="E220" i="1" l="1"/>
  <c r="E225" i="16"/>
  <c r="E176" i="1"/>
  <c r="E223" i="16"/>
  <c r="E191" i="1"/>
  <c r="E224" i="16"/>
  <c r="C209" i="1"/>
  <c r="C223" i="16"/>
  <c r="C176" i="1"/>
  <c r="C224" i="16"/>
  <c r="C191" i="1"/>
  <c r="R191" i="1" s="1"/>
  <c r="C225" i="16"/>
  <c r="C220" i="1"/>
  <c r="C175" i="1"/>
  <c r="C226" i="1"/>
  <c r="C182" i="1"/>
  <c r="C219" i="16"/>
  <c r="S222" i="3"/>
  <c r="S220" i="3"/>
  <c r="S221" i="3"/>
  <c r="O220" i="3"/>
  <c r="O221" i="3"/>
  <c r="J222" i="3"/>
  <c r="D211" i="1" s="1"/>
  <c r="J220" i="3"/>
  <c r="D226" i="1" s="1"/>
  <c r="J217" i="3"/>
  <c r="D182" i="1" s="1"/>
  <c r="J218" i="3"/>
  <c r="D209" i="1" s="1"/>
  <c r="J219" i="3"/>
  <c r="D210" i="1" s="1"/>
  <c r="J221" i="3"/>
  <c r="D175" i="1" s="1"/>
  <c r="O217" i="3"/>
  <c r="O219" i="3"/>
  <c r="O222" i="3"/>
  <c r="S218" i="3"/>
  <c r="S219" i="3"/>
  <c r="S217" i="3"/>
  <c r="O218" i="3"/>
  <c r="B81" i="4"/>
  <c r="B97" i="4"/>
  <c r="F34" i="4"/>
  <c r="B28" i="2"/>
  <c r="Q225" i="16" l="1"/>
  <c r="R220" i="1"/>
  <c r="Q224" i="16"/>
  <c r="W176" i="1"/>
  <c r="Q223" i="16"/>
  <c r="E175" i="1"/>
  <c r="L175" i="1" s="1"/>
  <c r="E221" i="16"/>
  <c r="E209" i="1"/>
  <c r="W209" i="1" s="1"/>
  <c r="E218" i="16"/>
  <c r="E211" i="1"/>
  <c r="W211" i="1" s="1"/>
  <c r="E222" i="16"/>
  <c r="E210" i="1"/>
  <c r="R210" i="1" s="1"/>
  <c r="E219" i="16"/>
  <c r="Q219" i="16" s="1"/>
  <c r="E226" i="1"/>
  <c r="R226" i="1" s="1"/>
  <c r="E220" i="16"/>
  <c r="E182" i="1"/>
  <c r="R182" i="1" s="1"/>
  <c r="E217" i="16"/>
  <c r="L191" i="1"/>
  <c r="L176" i="1"/>
  <c r="R176" i="1"/>
  <c r="W191" i="1"/>
  <c r="L224" i="16"/>
  <c r="W220" i="1"/>
  <c r="L220" i="1"/>
  <c r="L223" i="16"/>
  <c r="L225" i="16"/>
  <c r="R211" i="1" l="1"/>
  <c r="W175" i="1"/>
  <c r="R175" i="1"/>
  <c r="L211" i="1"/>
  <c r="L209" i="1"/>
  <c r="R209" i="1"/>
  <c r="W210" i="1"/>
  <c r="L219" i="16"/>
  <c r="L226" i="1"/>
  <c r="W182" i="1"/>
  <c r="L222" i="16"/>
  <c r="Q222" i="16"/>
  <c r="Q220" i="16"/>
  <c r="L220" i="16"/>
  <c r="L210" i="1"/>
  <c r="W226" i="1"/>
  <c r="L218" i="16"/>
  <c r="Q218" i="16"/>
  <c r="L182" i="1"/>
  <c r="Q221" i="16"/>
  <c r="L221" i="16"/>
  <c r="Q217" i="16"/>
  <c r="L217" i="16"/>
  <c r="B209" i="5"/>
  <c r="B210" i="5"/>
  <c r="B211" i="5"/>
  <c r="F11" i="4" l="1"/>
  <c r="F13" i="4"/>
  <c r="F15" i="4"/>
  <c r="F17" i="4"/>
  <c r="F19" i="4"/>
  <c r="F20" i="4"/>
  <c r="F21" i="4"/>
  <c r="F22" i="4"/>
  <c r="F23" i="4"/>
  <c r="F24" i="4"/>
  <c r="F26" i="4"/>
  <c r="F27" i="4"/>
  <c r="F28" i="4"/>
  <c r="F29" i="4"/>
  <c r="F30" i="4"/>
  <c r="F31" i="4"/>
  <c r="F32" i="4"/>
  <c r="F33" i="4"/>
  <c r="F35" i="4"/>
  <c r="F37" i="4"/>
  <c r="F38" i="4"/>
  <c r="F39" i="4"/>
  <c r="F40" i="4"/>
  <c r="F41" i="4"/>
  <c r="F42" i="4"/>
  <c r="F43" i="4"/>
  <c r="F44" i="4"/>
  <c r="F9" i="4"/>
  <c r="F8" i="4"/>
  <c r="F5" i="4"/>
  <c r="F6" i="4"/>
  <c r="F3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1" i="4"/>
  <c r="B42" i="4"/>
  <c r="B43" i="4"/>
  <c r="B44" i="4"/>
  <c r="B45" i="4"/>
  <c r="B46" i="4"/>
  <c r="B47" i="4"/>
  <c r="B48" i="4"/>
  <c r="B49" i="4"/>
  <c r="B50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2" i="4"/>
  <c r="B73" i="4"/>
  <c r="B76" i="4"/>
  <c r="B77" i="4"/>
  <c r="B78" i="4"/>
  <c r="B79" i="4"/>
  <c r="B82" i="4"/>
  <c r="B83" i="4"/>
  <c r="B84" i="4"/>
  <c r="B85" i="4"/>
  <c r="B86" i="4"/>
  <c r="B87" i="4"/>
  <c r="B88" i="4"/>
  <c r="B89" i="4"/>
  <c r="B90" i="4"/>
  <c r="B91" i="4"/>
  <c r="B94" i="4"/>
  <c r="B98" i="4"/>
  <c r="B99" i="4"/>
  <c r="B100" i="4"/>
  <c r="B101" i="4"/>
  <c r="B103" i="4"/>
  <c r="B104" i="4"/>
  <c r="B105" i="4"/>
  <c r="B107" i="4"/>
  <c r="B109" i="4"/>
  <c r="B110" i="4"/>
  <c r="B111" i="4"/>
  <c r="B112" i="4"/>
  <c r="B113" i="4"/>
  <c r="B114" i="4"/>
  <c r="B115" i="4"/>
  <c r="B20" i="4"/>
  <c r="B21" i="4"/>
  <c r="B22" i="4"/>
  <c r="B23" i="4"/>
  <c r="B24" i="4"/>
  <c r="B25" i="4"/>
  <c r="B26" i="4"/>
  <c r="B11" i="4"/>
  <c r="B12" i="4"/>
  <c r="B13" i="4"/>
  <c r="B14" i="4"/>
  <c r="B15" i="4"/>
  <c r="B16" i="4"/>
  <c r="B17" i="4"/>
  <c r="B18" i="4"/>
  <c r="B19" i="4"/>
  <c r="B6" i="4"/>
  <c r="B7" i="4"/>
  <c r="B8" i="4"/>
  <c r="B9" i="4"/>
  <c r="B10" i="4"/>
  <c r="B4" i="4"/>
  <c r="B5" i="4"/>
  <c r="B3" i="4"/>
  <c r="B3" i="15"/>
  <c r="F6" i="15"/>
  <c r="B15" i="15"/>
  <c r="B70" i="15"/>
  <c r="F30" i="15"/>
  <c r="B73" i="15"/>
  <c r="F15" i="15"/>
  <c r="B81" i="15"/>
  <c r="F25" i="15"/>
  <c r="B8" i="15"/>
  <c r="B44" i="15"/>
  <c r="F14" i="15"/>
  <c r="F21" i="15"/>
  <c r="F13" i="15"/>
  <c r="B42" i="1" l="1"/>
  <c r="B2" i="12" l="1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2" i="8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12" i="5"/>
  <c r="B2" i="5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" i="7"/>
  <c r="F5" i="15"/>
  <c r="F7" i="15"/>
  <c r="F8" i="15"/>
  <c r="F11" i="15"/>
  <c r="F12" i="15"/>
  <c r="F16" i="15"/>
  <c r="F17" i="15"/>
  <c r="F19" i="15"/>
  <c r="F22" i="15"/>
  <c r="F23" i="15"/>
  <c r="F24" i="15"/>
  <c r="F27" i="15"/>
  <c r="F33" i="15"/>
  <c r="F28" i="15"/>
  <c r="F29" i="15"/>
  <c r="F31" i="15"/>
  <c r="F32" i="15"/>
  <c r="F34" i="15"/>
  <c r="F36" i="15"/>
  <c r="F3" i="15"/>
  <c r="B4" i="15"/>
  <c r="B6" i="15"/>
  <c r="B7" i="15"/>
  <c r="B9" i="15"/>
  <c r="B10" i="15"/>
  <c r="B11" i="15"/>
  <c r="B12" i="15"/>
  <c r="B13" i="15"/>
  <c r="B14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3" i="15"/>
  <c r="B36" i="15"/>
  <c r="B37" i="15"/>
  <c r="B38" i="15"/>
  <c r="B39" i="15"/>
  <c r="B40" i="15"/>
  <c r="B41" i="15"/>
  <c r="B43" i="15"/>
  <c r="B45" i="15"/>
  <c r="B46" i="15"/>
  <c r="B47" i="15"/>
  <c r="B49" i="15"/>
  <c r="B50" i="15"/>
  <c r="B52" i="15"/>
  <c r="B54" i="15"/>
  <c r="B55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78" i="15"/>
  <c r="B69" i="15"/>
  <c r="B71" i="15"/>
  <c r="B72" i="15"/>
  <c r="B74" i="15"/>
  <c r="B75" i="15"/>
  <c r="B76" i="15"/>
  <c r="B79" i="15"/>
  <c r="B80" i="15"/>
  <c r="B82" i="15"/>
  <c r="B85" i="15"/>
  <c r="B86" i="15"/>
  <c r="B62" i="11"/>
  <c r="B63" i="11"/>
  <c r="B69" i="11"/>
  <c r="B70" i="11"/>
  <c r="B76" i="11"/>
  <c r="B107" i="11"/>
  <c r="B137" i="11"/>
  <c r="B138" i="11"/>
  <c r="B145" i="11"/>
  <c r="B156" i="11"/>
  <c r="B167" i="11"/>
  <c r="B215" i="11"/>
  <c r="B15" i="11"/>
  <c r="B16" i="11"/>
  <c r="B24" i="11"/>
  <c r="B26" i="11"/>
  <c r="B28" i="11"/>
  <c r="B31" i="11"/>
  <c r="B34" i="11"/>
  <c r="B43" i="11"/>
  <c r="B45" i="11"/>
  <c r="B52" i="11"/>
  <c r="B68" i="11"/>
  <c r="B86" i="11"/>
  <c r="B87" i="11"/>
  <c r="B92" i="11"/>
  <c r="B93" i="11"/>
  <c r="B94" i="11"/>
  <c r="B97" i="11"/>
  <c r="B100" i="11"/>
  <c r="B112" i="11"/>
  <c r="B114" i="11"/>
  <c r="B133" i="11"/>
  <c r="B153" i="11"/>
  <c r="B157" i="11"/>
  <c r="B163" i="11"/>
  <c r="B173" i="11"/>
  <c r="B175" i="11"/>
  <c r="B192" i="11"/>
  <c r="B195" i="11"/>
  <c r="B208" i="11"/>
  <c r="B49" i="11"/>
  <c r="B89" i="11"/>
  <c r="B149" i="11"/>
  <c r="B159" i="11"/>
  <c r="B2" i="11"/>
  <c r="B3" i="11"/>
  <c r="B4" i="11"/>
  <c r="B5" i="11"/>
  <c r="B6" i="11"/>
  <c r="B7" i="11"/>
  <c r="B8" i="11"/>
  <c r="B9" i="11"/>
  <c r="B10" i="11"/>
  <c r="B11" i="11"/>
  <c r="B12" i="11"/>
  <c r="B13" i="11"/>
  <c r="B14" i="11"/>
  <c r="B17" i="11"/>
  <c r="B18" i="11"/>
  <c r="B19" i="11"/>
  <c r="B20" i="11"/>
  <c r="B21" i="11"/>
  <c r="B22" i="11"/>
  <c r="B23" i="11"/>
  <c r="B25" i="11"/>
  <c r="B27" i="11"/>
  <c r="B29" i="11"/>
  <c r="B30" i="11"/>
  <c r="B32" i="11"/>
  <c r="B33" i="11"/>
  <c r="B35" i="11"/>
  <c r="B36" i="11"/>
  <c r="B37" i="11"/>
  <c r="B38" i="11"/>
  <c r="B39" i="11"/>
  <c r="B40" i="11"/>
  <c r="B41" i="11"/>
  <c r="B42" i="11"/>
  <c r="B44" i="11"/>
  <c r="B47" i="11"/>
  <c r="B48" i="11"/>
  <c r="B50" i="11"/>
  <c r="B51" i="11"/>
  <c r="B53" i="11"/>
  <c r="B54" i="11"/>
  <c r="B56" i="11"/>
  <c r="B57" i="11"/>
  <c r="B58" i="11"/>
  <c r="B59" i="11"/>
  <c r="B60" i="11"/>
  <c r="B61" i="11"/>
  <c r="B65" i="11"/>
  <c r="B66" i="11"/>
  <c r="B67" i="11"/>
  <c r="B71" i="11"/>
  <c r="B72" i="11"/>
  <c r="B73" i="11"/>
  <c r="B74" i="11"/>
  <c r="B75" i="11"/>
  <c r="B77" i="11"/>
  <c r="B79" i="11"/>
  <c r="B80" i="11"/>
  <c r="B81" i="11"/>
  <c r="B82" i="11"/>
  <c r="B83" i="11"/>
  <c r="B84" i="11"/>
  <c r="B85" i="11"/>
  <c r="B88" i="11"/>
  <c r="B90" i="11"/>
  <c r="B91" i="11"/>
  <c r="B95" i="11"/>
  <c r="B96" i="11"/>
  <c r="B98" i="11"/>
  <c r="B101" i="11"/>
  <c r="B102" i="11"/>
  <c r="B103" i="11"/>
  <c r="B104" i="11"/>
  <c r="B105" i="11"/>
  <c r="B106" i="11"/>
  <c r="B108" i="11"/>
  <c r="B109" i="11"/>
  <c r="B110" i="11"/>
  <c r="B111" i="11"/>
  <c r="B113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4" i="11"/>
  <c r="B135" i="11"/>
  <c r="B136" i="11"/>
  <c r="B139" i="11"/>
  <c r="B140" i="11"/>
  <c r="B141" i="11"/>
  <c r="B142" i="11"/>
  <c r="B143" i="11"/>
  <c r="B144" i="11"/>
  <c r="B146" i="11"/>
  <c r="B147" i="11"/>
  <c r="B148" i="11"/>
  <c r="B151" i="11"/>
  <c r="B152" i="11"/>
  <c r="B154" i="11"/>
  <c r="B155" i="11"/>
  <c r="B158" i="11"/>
  <c r="B160" i="11"/>
  <c r="B161" i="11"/>
  <c r="B162" i="11"/>
  <c r="B164" i="11"/>
  <c r="B165" i="11"/>
  <c r="B166" i="11"/>
  <c r="B168" i="11"/>
  <c r="B169" i="11"/>
  <c r="B170" i="11"/>
  <c r="B172" i="11"/>
  <c r="B174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3" i="11"/>
  <c r="B194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9" i="11"/>
  <c r="B210" i="11"/>
  <c r="B211" i="11"/>
  <c r="B212" i="11"/>
  <c r="B214" i="11"/>
  <c r="B46" i="11"/>
  <c r="B55" i="11"/>
  <c r="B64" i="11"/>
  <c r="B78" i="11"/>
  <c r="B99" i="11"/>
  <c r="B150" i="11"/>
  <c r="B171" i="11"/>
  <c r="B213" i="11"/>
  <c r="B8" i="2"/>
  <c r="B60" i="2"/>
  <c r="B200" i="2"/>
  <c r="B3" i="2"/>
  <c r="B99" i="2"/>
  <c r="B204" i="2"/>
  <c r="B23" i="2"/>
  <c r="B15" i="2"/>
  <c r="B70" i="2"/>
  <c r="B9" i="2"/>
  <c r="B86" i="2"/>
  <c r="B114" i="2"/>
  <c r="B154" i="2"/>
  <c r="B195" i="2"/>
  <c r="B185" i="2"/>
  <c r="B109" i="2"/>
  <c r="B121" i="2"/>
  <c r="B49" i="2"/>
  <c r="B51" i="2"/>
  <c r="B207" i="2"/>
  <c r="B149" i="2"/>
  <c r="B12" i="2"/>
  <c r="B68" i="2"/>
  <c r="B102" i="2"/>
  <c r="B79" i="2"/>
  <c r="B32" i="2"/>
  <c r="B7" i="2"/>
  <c r="B124" i="2"/>
  <c r="B27" i="2"/>
  <c r="B97" i="2"/>
  <c r="B29" i="2"/>
  <c r="B11" i="2"/>
  <c r="B38" i="2"/>
  <c r="B52" i="2"/>
  <c r="B91" i="2"/>
  <c r="B133" i="2"/>
  <c r="B104" i="2"/>
  <c r="B18" i="2"/>
  <c r="B180" i="2"/>
  <c r="B56" i="2"/>
  <c r="B137" i="2"/>
  <c r="B13" i="2"/>
  <c r="B198" i="2"/>
  <c r="B199" i="2"/>
  <c r="B53" i="2"/>
  <c r="B16" i="2"/>
  <c r="B187" i="2"/>
  <c r="B71" i="2"/>
  <c r="B134" i="2"/>
  <c r="B36" i="2"/>
  <c r="B144" i="2"/>
  <c r="B59" i="2"/>
  <c r="B139" i="2"/>
  <c r="B76" i="2"/>
  <c r="B34" i="2"/>
  <c r="B136" i="2"/>
  <c r="B122" i="2"/>
  <c r="B125" i="2"/>
  <c r="B10" i="2"/>
  <c r="B33" i="2"/>
  <c r="B181" i="2"/>
  <c r="B191" i="2"/>
  <c r="B115" i="2"/>
  <c r="B183" i="2"/>
  <c r="B5" i="2"/>
  <c r="B156" i="2"/>
  <c r="B166" i="2"/>
  <c r="B157" i="2"/>
  <c r="B182" i="2"/>
  <c r="B170" i="2"/>
  <c r="B92" i="2"/>
  <c r="B208" i="2"/>
  <c r="B197" i="2"/>
  <c r="B73" i="2"/>
  <c r="B188" i="2"/>
  <c r="B141" i="2"/>
  <c r="B89" i="2"/>
  <c r="B117" i="2"/>
  <c r="B146" i="2"/>
  <c r="B83" i="2"/>
  <c r="B64" i="2"/>
  <c r="B69" i="2"/>
  <c r="B143" i="2"/>
  <c r="B186" i="2"/>
  <c r="B26" i="2"/>
  <c r="B135" i="2"/>
  <c r="B130" i="2"/>
  <c r="B118" i="2"/>
  <c r="B74" i="2"/>
  <c r="B39" i="2"/>
  <c r="B211" i="2"/>
  <c r="B47" i="2"/>
  <c r="B201" i="2"/>
  <c r="B85" i="2"/>
  <c r="B84" i="2"/>
  <c r="B54" i="2"/>
  <c r="B61" i="2"/>
  <c r="B105" i="2"/>
  <c r="B165" i="2"/>
  <c r="B217" i="2"/>
  <c r="B202" i="2"/>
  <c r="B148" i="2"/>
  <c r="B169" i="2"/>
  <c r="B43" i="2"/>
  <c r="B72" i="2"/>
  <c r="B116" i="2"/>
  <c r="B44" i="2"/>
  <c r="B167" i="2"/>
  <c r="B78" i="2"/>
  <c r="B129" i="2"/>
  <c r="B163" i="2"/>
  <c r="B113" i="2"/>
  <c r="B184" i="2"/>
  <c r="B35" i="2"/>
  <c r="B94" i="2"/>
  <c r="B30" i="2"/>
  <c r="B37" i="2"/>
  <c r="B103" i="2"/>
  <c r="B4" i="2"/>
  <c r="B6" i="2"/>
  <c r="B14" i="2"/>
  <c r="B17" i="2"/>
  <c r="B19" i="2"/>
  <c r="B20" i="2"/>
  <c r="B21" i="2"/>
  <c r="B22" i="2"/>
  <c r="B24" i="2"/>
  <c r="B25" i="2"/>
  <c r="B31" i="2"/>
  <c r="B40" i="2"/>
  <c r="B41" i="2"/>
  <c r="B42" i="2"/>
  <c r="B45" i="2"/>
  <c r="B46" i="2"/>
  <c r="B48" i="2"/>
  <c r="B50" i="2"/>
  <c r="B55" i="2"/>
  <c r="B57" i="2"/>
  <c r="B58" i="2"/>
  <c r="B63" i="2"/>
  <c r="B65" i="2"/>
  <c r="B66" i="2"/>
  <c r="B67" i="2"/>
  <c r="B75" i="2"/>
  <c r="B77" i="2"/>
  <c r="B80" i="2"/>
  <c r="B81" i="2"/>
  <c r="B82" i="2"/>
  <c r="B87" i="2"/>
  <c r="B88" i="2"/>
  <c r="B90" i="2"/>
  <c r="B93" i="2"/>
  <c r="B95" i="2"/>
  <c r="B96" i="2"/>
  <c r="B98" i="2"/>
  <c r="B100" i="2"/>
  <c r="B101" i="2"/>
  <c r="B106" i="2"/>
  <c r="B107" i="2"/>
  <c r="B108" i="2"/>
  <c r="B110" i="2"/>
  <c r="B111" i="2"/>
  <c r="B112" i="2"/>
  <c r="B119" i="2"/>
  <c r="B120" i="2"/>
  <c r="B123" i="2"/>
  <c r="B126" i="2"/>
  <c r="B127" i="2"/>
  <c r="B128" i="2"/>
  <c r="B131" i="2"/>
  <c r="B132" i="2"/>
  <c r="B138" i="2"/>
  <c r="B140" i="2"/>
  <c r="B142" i="2"/>
  <c r="B145" i="2"/>
  <c r="B147" i="2"/>
  <c r="B150" i="2"/>
  <c r="B151" i="2"/>
  <c r="B152" i="2"/>
  <c r="B153" i="2"/>
  <c r="B155" i="2"/>
  <c r="B158" i="2"/>
  <c r="B159" i="2"/>
  <c r="B160" i="2"/>
  <c r="B161" i="2"/>
  <c r="B162" i="2"/>
  <c r="B164" i="2"/>
  <c r="B168" i="2"/>
  <c r="B171" i="2"/>
  <c r="B172" i="2"/>
  <c r="B173" i="2"/>
  <c r="B174" i="2"/>
  <c r="B175" i="2"/>
  <c r="B176" i="2"/>
  <c r="B177" i="2"/>
  <c r="B178" i="2"/>
  <c r="B179" i="2"/>
  <c r="B189" i="2"/>
  <c r="B190" i="2"/>
  <c r="B192" i="2"/>
  <c r="B193" i="2"/>
  <c r="B194" i="2"/>
  <c r="B196" i="2"/>
  <c r="B203" i="2"/>
  <c r="B205" i="2"/>
  <c r="B206" i="2"/>
  <c r="B209" i="2"/>
  <c r="B210" i="2"/>
  <c r="B212" i="2"/>
  <c r="B213" i="2"/>
  <c r="B214" i="2"/>
  <c r="B215" i="2"/>
  <c r="B216" i="2"/>
  <c r="B62" i="2"/>
  <c r="B62" i="16"/>
  <c r="B207" i="16"/>
  <c r="B15" i="16"/>
  <c r="B156" i="16"/>
  <c r="B92" i="16"/>
  <c r="B38" i="16"/>
  <c r="B141" i="16"/>
  <c r="B71" i="16"/>
  <c r="B3" i="16"/>
  <c r="B28" i="16"/>
  <c r="B154" i="16"/>
  <c r="B29" i="16"/>
  <c r="B5" i="16"/>
  <c r="B146" i="16"/>
  <c r="B99" i="16"/>
  <c r="B125" i="16"/>
  <c r="B70" i="16"/>
  <c r="B64" i="16"/>
  <c r="B21" i="16"/>
  <c r="B183" i="16"/>
  <c r="B180" i="16"/>
  <c r="B170" i="16"/>
  <c r="B115" i="16"/>
  <c r="B143" i="16"/>
  <c r="B117" i="16"/>
  <c r="B91" i="16"/>
  <c r="B37" i="16"/>
  <c r="B134" i="16"/>
  <c r="B89" i="16"/>
  <c r="B39" i="16"/>
  <c r="B83" i="16"/>
  <c r="B118" i="16"/>
  <c r="B166" i="16"/>
  <c r="B161" i="16"/>
  <c r="B13" i="16"/>
  <c r="B182" i="16"/>
  <c r="B23" i="16"/>
  <c r="B51" i="16"/>
  <c r="B76" i="16"/>
  <c r="B86" i="16"/>
  <c r="B102" i="16"/>
  <c r="B133" i="16"/>
  <c r="B186" i="16"/>
  <c r="B36" i="16"/>
  <c r="B18" i="16"/>
  <c r="B9" i="16"/>
  <c r="B26" i="16"/>
  <c r="B33" i="16"/>
  <c r="B59" i="16"/>
  <c r="B60" i="16"/>
  <c r="B68" i="16"/>
  <c r="B73" i="16"/>
  <c r="B84" i="16"/>
  <c r="B109" i="16"/>
  <c r="B121" i="16"/>
  <c r="B130" i="16"/>
  <c r="B185" i="16"/>
  <c r="B129" i="16"/>
  <c r="B69" i="16"/>
  <c r="B157" i="16"/>
  <c r="B173" i="16"/>
  <c r="B74" i="16"/>
  <c r="B34" i="16"/>
  <c r="B45" i="16"/>
  <c r="B53" i="16"/>
  <c r="B148" i="16"/>
  <c r="B149" i="16"/>
  <c r="B97" i="16"/>
  <c r="B4" i="16"/>
  <c r="B61" i="16"/>
  <c r="B114" i="16"/>
  <c r="B198" i="16"/>
  <c r="B199" i="16"/>
  <c r="B54" i="16"/>
  <c r="B11" i="16"/>
  <c r="B30" i="16"/>
  <c r="B32" i="16"/>
  <c r="B49" i="16"/>
  <c r="B82" i="16"/>
  <c r="B85" i="16"/>
  <c r="B104" i="16"/>
  <c r="B106" i="16"/>
  <c r="B107" i="16"/>
  <c r="B120" i="16"/>
  <c r="B124" i="16"/>
  <c r="B135" i="16"/>
  <c r="B136" i="16"/>
  <c r="B163" i="16"/>
  <c r="B187" i="16"/>
  <c r="B195" i="16"/>
  <c r="B79" i="16"/>
  <c r="B188" i="16"/>
  <c r="B10" i="16"/>
  <c r="B12" i="16"/>
  <c r="B27" i="16"/>
  <c r="B40" i="16"/>
  <c r="B66" i="16"/>
  <c r="B72" i="16"/>
  <c r="B80" i="16"/>
  <c r="B93" i="16"/>
  <c r="B122" i="16"/>
  <c r="B126" i="16"/>
  <c r="B169" i="16"/>
  <c r="B194" i="16"/>
  <c r="B201" i="16"/>
  <c r="B22" i="16"/>
  <c r="B31" i="16"/>
  <c r="B35" i="16"/>
  <c r="B44" i="16"/>
  <c r="B52" i="16"/>
  <c r="B78" i="16"/>
  <c r="B105" i="16"/>
  <c r="B113" i="16"/>
  <c r="B167" i="16"/>
  <c r="B179" i="16"/>
  <c r="B7" i="16"/>
  <c r="B43" i="16"/>
  <c r="B46" i="16"/>
  <c r="B48" i="16"/>
  <c r="B103" i="16"/>
  <c r="B174" i="16"/>
  <c r="B184" i="16"/>
  <c r="B211" i="16"/>
  <c r="B8" i="16"/>
  <c r="B16" i="16"/>
  <c r="B20" i="16"/>
  <c r="B25" i="16"/>
  <c r="B50" i="16"/>
  <c r="B57" i="16"/>
  <c r="B58" i="16"/>
  <c r="B67" i="16"/>
  <c r="B119" i="16"/>
  <c r="B127" i="16"/>
  <c r="B139" i="16"/>
  <c r="B147" i="16"/>
  <c r="B152" i="16"/>
  <c r="B178" i="16"/>
  <c r="B189" i="16"/>
  <c r="B197" i="16"/>
  <c r="B17" i="16"/>
  <c r="B24" i="16"/>
  <c r="B41" i="16"/>
  <c r="B81" i="16"/>
  <c r="B94" i="16"/>
  <c r="B98" i="16"/>
  <c r="B111" i="16"/>
  <c r="B128" i="16"/>
  <c r="B131" i="16"/>
  <c r="B137" i="16"/>
  <c r="B142" i="16"/>
  <c r="B144" i="16"/>
  <c r="B191" i="16"/>
  <c r="B212" i="16"/>
  <c r="B14" i="16"/>
  <c r="B75" i="16"/>
  <c r="B87" i="16"/>
  <c r="B88" i="16"/>
  <c r="B96" i="16"/>
  <c r="B116" i="16"/>
  <c r="B145" i="16"/>
  <c r="B155" i="16"/>
  <c r="B165" i="16"/>
  <c r="B196" i="16"/>
  <c r="B209" i="16"/>
  <c r="B47" i="16"/>
  <c r="B55" i="16"/>
  <c r="B65" i="16"/>
  <c r="B123" i="16"/>
  <c r="B164" i="16"/>
  <c r="B175" i="16"/>
  <c r="B202" i="16"/>
  <c r="B208" i="16"/>
  <c r="B95" i="16"/>
  <c r="B101" i="16"/>
  <c r="B132" i="16"/>
  <c r="B171" i="16"/>
  <c r="B181" i="16"/>
  <c r="B200" i="16"/>
  <c r="B19" i="16"/>
  <c r="B140" i="16"/>
  <c r="B153" i="16"/>
  <c r="B158" i="16"/>
  <c r="B159" i="16"/>
  <c r="B168" i="16"/>
  <c r="B6" i="16"/>
  <c r="B42" i="16"/>
  <c r="B56" i="16"/>
  <c r="B90" i="16"/>
  <c r="B100" i="16"/>
  <c r="B110" i="16"/>
  <c r="B112" i="16"/>
  <c r="B162" i="16"/>
  <c r="B177" i="16"/>
  <c r="B190" i="16"/>
  <c r="B192" i="16"/>
  <c r="B203" i="16"/>
  <c r="B204" i="16"/>
  <c r="B205" i="16"/>
  <c r="B206" i="16"/>
  <c r="B210" i="16"/>
  <c r="B213" i="16"/>
  <c r="B215" i="16"/>
  <c r="B172" i="16"/>
  <c r="B193" i="16"/>
  <c r="B108" i="16"/>
  <c r="B150" i="16"/>
  <c r="B176" i="16"/>
  <c r="B77" i="16"/>
  <c r="B138" i="16"/>
  <c r="B63" i="16"/>
  <c r="B160" i="16"/>
  <c r="B216" i="16"/>
  <c r="B151" i="16"/>
  <c r="B214" i="16"/>
  <c r="B8" i="1"/>
  <c r="B34" i="1"/>
  <c r="B6" i="1"/>
  <c r="B10" i="1"/>
  <c r="B26" i="1"/>
  <c r="B22" i="1"/>
  <c r="B12" i="1"/>
  <c r="B4" i="1"/>
  <c r="B15" i="1"/>
  <c r="B9" i="1"/>
  <c r="B3" i="1"/>
  <c r="B5" i="1"/>
  <c r="B13" i="1"/>
  <c r="B11" i="1"/>
  <c r="B16" i="1"/>
  <c r="B36" i="1"/>
  <c r="B46" i="1"/>
  <c r="B21" i="1"/>
  <c r="B17" i="1"/>
  <c r="B50" i="1"/>
  <c r="B7" i="1"/>
  <c r="B49" i="1"/>
  <c r="B29" i="1"/>
  <c r="B58" i="1"/>
  <c r="B33" i="1"/>
  <c r="B27" i="1"/>
  <c r="B31" i="1"/>
  <c r="B23" i="1"/>
  <c r="B30" i="1"/>
  <c r="B24" i="1"/>
  <c r="B126" i="1"/>
  <c r="B40" i="1"/>
  <c r="B59" i="1"/>
  <c r="B63" i="1"/>
  <c r="B80" i="1"/>
  <c r="B89" i="1"/>
  <c r="B81" i="1"/>
  <c r="B38" i="1"/>
  <c r="B166" i="1"/>
  <c r="B19" i="1"/>
  <c r="B71" i="1"/>
  <c r="B64" i="1"/>
  <c r="B41" i="1"/>
  <c r="B44" i="1"/>
  <c r="B25" i="1"/>
  <c r="B52" i="1"/>
  <c r="B54" i="1"/>
  <c r="B60" i="1"/>
  <c r="B32" i="1"/>
  <c r="B61" i="1"/>
  <c r="B55" i="1"/>
  <c r="B138" i="1"/>
  <c r="B75" i="1"/>
  <c r="B95" i="1"/>
  <c r="B98" i="1"/>
  <c r="B101" i="1"/>
  <c r="B62" i="1"/>
  <c r="B76" i="1"/>
  <c r="B51" i="1"/>
  <c r="B90" i="1"/>
  <c r="B77" i="1"/>
  <c r="B20" i="1"/>
  <c r="B96" i="1"/>
  <c r="B107" i="1"/>
  <c r="B45" i="1"/>
  <c r="B35" i="1"/>
  <c r="B155" i="1"/>
  <c r="B122" i="1"/>
  <c r="B28" i="1"/>
  <c r="B56" i="1"/>
  <c r="B69" i="1"/>
  <c r="B74" i="1"/>
  <c r="B86" i="1"/>
  <c r="B161" i="1"/>
  <c r="B130" i="1"/>
  <c r="B118" i="1"/>
  <c r="B82" i="1"/>
  <c r="B87" i="1"/>
  <c r="B129" i="1"/>
  <c r="B97" i="1"/>
  <c r="B117" i="1"/>
  <c r="B141" i="1"/>
  <c r="B48" i="1"/>
  <c r="B111" i="1"/>
  <c r="B65" i="1"/>
  <c r="B91" i="1"/>
  <c r="B72" i="1"/>
  <c r="B169" i="1"/>
  <c r="B99" i="1"/>
  <c r="B137" i="1"/>
  <c r="B145" i="1"/>
  <c r="B152" i="1"/>
  <c r="B116" i="1"/>
  <c r="B139" i="1"/>
  <c r="B136" i="1"/>
  <c r="B147" i="1"/>
  <c r="B84" i="1"/>
  <c r="B108" i="1"/>
  <c r="B53" i="1"/>
  <c r="B109" i="1"/>
  <c r="B105" i="1"/>
  <c r="B114" i="1"/>
  <c r="B131" i="1"/>
  <c r="B174" i="1"/>
  <c r="B43" i="1"/>
  <c r="B133" i="1"/>
  <c r="B151" i="1"/>
  <c r="B83" i="1"/>
  <c r="B68" i="1"/>
  <c r="B125" i="1"/>
  <c r="B85" i="1"/>
  <c r="B123" i="1"/>
  <c r="B144" i="1"/>
  <c r="B110" i="1"/>
  <c r="B73" i="1"/>
  <c r="B47" i="1"/>
  <c r="B57" i="1"/>
  <c r="B92" i="1"/>
  <c r="B104" i="1"/>
  <c r="B168" i="1"/>
  <c r="B18" i="1"/>
  <c r="B146" i="1"/>
  <c r="B100" i="1"/>
  <c r="B150" i="1"/>
  <c r="B127" i="1"/>
  <c r="B112" i="1"/>
  <c r="B134" i="1"/>
  <c r="B156" i="1"/>
  <c r="B142" i="1"/>
  <c r="B159" i="1"/>
  <c r="B148" i="1"/>
  <c r="B78" i="1"/>
  <c r="B39" i="1"/>
  <c r="B79" i="1"/>
  <c r="B66" i="1"/>
  <c r="B121" i="1"/>
  <c r="B94" i="1"/>
  <c r="B140" i="1"/>
  <c r="B157" i="1"/>
  <c r="B88" i="1"/>
  <c r="B170" i="1"/>
  <c r="B195" i="1"/>
  <c r="B70" i="1"/>
  <c r="B124" i="1"/>
  <c r="B119" i="1"/>
  <c r="B120" i="1"/>
  <c r="B149" i="1"/>
  <c r="B180" i="1"/>
  <c r="B113" i="1"/>
  <c r="B214" i="1"/>
  <c r="B185" i="1"/>
  <c r="B153" i="1"/>
  <c r="B167" i="1"/>
  <c r="B154" i="1"/>
  <c r="B184" i="1"/>
  <c r="B158" i="1"/>
  <c r="B171" i="1"/>
  <c r="B173" i="1"/>
  <c r="B102" i="1"/>
  <c r="B106" i="1"/>
  <c r="B135" i="1"/>
  <c r="B165" i="1"/>
  <c r="B103" i="1"/>
  <c r="B128" i="1"/>
  <c r="B215" i="1"/>
  <c r="B143" i="1"/>
  <c r="B212" i="1"/>
  <c r="B162" i="1"/>
  <c r="B164" i="1"/>
  <c r="B183" i="1"/>
  <c r="B178" i="1"/>
  <c r="B224" i="1"/>
  <c r="B181" i="1"/>
  <c r="B179" i="1"/>
  <c r="B115" i="1"/>
  <c r="B197" i="1"/>
  <c r="B160" i="1"/>
  <c r="B216" i="1"/>
  <c r="B186" i="1"/>
  <c r="B199" i="1"/>
  <c r="B132" i="1"/>
  <c r="B163" i="1"/>
  <c r="B223" i="1"/>
  <c r="B202" i="1"/>
  <c r="B189" i="1"/>
  <c r="B190" i="1"/>
  <c r="B192" i="1"/>
  <c r="B193" i="1"/>
  <c r="B196" i="1"/>
  <c r="B222" i="1"/>
  <c r="B188" i="1"/>
  <c r="B200" i="1"/>
  <c r="B201" i="1"/>
  <c r="B203" i="1"/>
  <c r="B204" i="1"/>
  <c r="B205" i="1"/>
  <c r="B206" i="1"/>
  <c r="B207" i="1"/>
  <c r="B208" i="1"/>
  <c r="B218" i="1"/>
  <c r="B213" i="1"/>
  <c r="B221" i="1"/>
  <c r="B172" i="1"/>
  <c r="B187" i="1"/>
  <c r="B194" i="1"/>
  <c r="B225" i="1"/>
  <c r="B217" i="1"/>
  <c r="B198" i="1"/>
  <c r="B219" i="1"/>
  <c r="B14" i="1"/>
  <c r="B9" i="3"/>
  <c r="B15" i="3"/>
  <c r="B23" i="3"/>
  <c r="B26" i="3"/>
  <c r="B29" i="3"/>
  <c r="B38" i="3"/>
  <c r="B60" i="3"/>
  <c r="B62" i="3"/>
  <c r="B68" i="3"/>
  <c r="B86" i="3"/>
  <c r="B102" i="3"/>
  <c r="B204" i="3"/>
  <c r="B52" i="3"/>
  <c r="B79" i="3"/>
  <c r="B133" i="3"/>
  <c r="B195" i="3"/>
  <c r="B8" i="3"/>
  <c r="B99" i="3"/>
  <c r="B109" i="3"/>
  <c r="B154" i="3"/>
  <c r="B185" i="3"/>
  <c r="B33" i="3"/>
  <c r="B73" i="3"/>
  <c r="B76" i="3"/>
  <c r="B84" i="3"/>
  <c r="B149" i="3"/>
  <c r="B12" i="3"/>
  <c r="B89" i="3"/>
  <c r="B91" i="3"/>
  <c r="B114" i="3"/>
  <c r="B130" i="3"/>
  <c r="B186" i="3"/>
  <c r="B11" i="3"/>
  <c r="B18" i="3"/>
  <c r="B30" i="3"/>
  <c r="B49" i="3"/>
  <c r="B104" i="3"/>
  <c r="B118" i="3"/>
  <c r="B32" i="3"/>
  <c r="B45" i="3"/>
  <c r="B53" i="3"/>
  <c r="B70" i="3"/>
  <c r="B139" i="3"/>
  <c r="B13" i="3"/>
  <c r="B16" i="3"/>
  <c r="B27" i="3"/>
  <c r="B124" i="3"/>
  <c r="B141" i="3"/>
  <c r="B207" i="3"/>
  <c r="B24" i="3"/>
  <c r="B81" i="3"/>
  <c r="B10" i="3"/>
  <c r="B36" i="3"/>
  <c r="B37" i="3"/>
  <c r="B39" i="3"/>
  <c r="B51" i="3"/>
  <c r="B59" i="3"/>
  <c r="B61" i="3"/>
  <c r="B92" i="3"/>
  <c r="B97" i="3"/>
  <c r="B98" i="3"/>
  <c r="B134" i="3"/>
  <c r="B143" i="3"/>
  <c r="B180" i="3"/>
  <c r="B199" i="3"/>
  <c r="B5" i="3"/>
  <c r="B21" i="3"/>
  <c r="B28" i="3"/>
  <c r="B47" i="3"/>
  <c r="B56" i="3"/>
  <c r="B69" i="3"/>
  <c r="B71" i="3"/>
  <c r="B82" i="3"/>
  <c r="B83" i="3"/>
  <c r="B116" i="3"/>
  <c r="B121" i="3"/>
  <c r="B127" i="3"/>
  <c r="B128" i="3"/>
  <c r="B129" i="3"/>
  <c r="B148" i="3"/>
  <c r="B161" i="3"/>
  <c r="B166" i="3"/>
  <c r="B184" i="3"/>
  <c r="B198" i="3"/>
  <c r="B4" i="3"/>
  <c r="B14" i="3"/>
  <c r="B17" i="3"/>
  <c r="B20" i="3"/>
  <c r="B34" i="3"/>
  <c r="B40" i="3"/>
  <c r="B43" i="3"/>
  <c r="B46" i="3"/>
  <c r="B50" i="3"/>
  <c r="B54" i="3"/>
  <c r="B57" i="3"/>
  <c r="B64" i="3"/>
  <c r="B65" i="3"/>
  <c r="B78" i="3"/>
  <c r="B80" i="3"/>
  <c r="B85" i="3"/>
  <c r="B88" i="3"/>
  <c r="B93" i="3"/>
  <c r="B94" i="3"/>
  <c r="B100" i="3"/>
  <c r="B103" i="3"/>
  <c r="B105" i="3"/>
  <c r="B113" i="3"/>
  <c r="B117" i="3"/>
  <c r="B125" i="3"/>
  <c r="B135" i="3"/>
  <c r="B156" i="3"/>
  <c r="B157" i="3"/>
  <c r="B163" i="3"/>
  <c r="B167" i="3"/>
  <c r="B168" i="3"/>
  <c r="B175" i="3"/>
  <c r="B188" i="3"/>
  <c r="B7" i="3"/>
  <c r="B19" i="3"/>
  <c r="B25" i="3"/>
  <c r="B31" i="3"/>
  <c r="B48" i="3"/>
  <c r="B58" i="3"/>
  <c r="B66" i="3"/>
  <c r="B72" i="3"/>
  <c r="B74" i="3"/>
  <c r="B77" i="3"/>
  <c r="B101" i="3"/>
  <c r="B107" i="3"/>
  <c r="B108" i="3"/>
  <c r="B112" i="3"/>
  <c r="B122" i="3"/>
  <c r="B131" i="3"/>
  <c r="B142" i="3"/>
  <c r="B144" i="3"/>
  <c r="B147" i="3"/>
  <c r="B155" i="3"/>
  <c r="B164" i="3"/>
  <c r="B169" i="3"/>
  <c r="B170" i="3"/>
  <c r="B172" i="3"/>
  <c r="B173" i="3"/>
  <c r="B183" i="3"/>
  <c r="B189" i="3"/>
  <c r="B191" i="3"/>
  <c r="B22" i="3"/>
  <c r="B35" i="3"/>
  <c r="B41" i="3"/>
  <c r="B44" i="3"/>
  <c r="B55" i="3"/>
  <c r="B67" i="3"/>
  <c r="B75" i="3"/>
  <c r="B87" i="3"/>
  <c r="B90" i="3"/>
  <c r="B95" i="3"/>
  <c r="B96" i="3"/>
  <c r="B106" i="3"/>
  <c r="B111" i="3"/>
  <c r="B115" i="3"/>
  <c r="B119" i="3"/>
  <c r="B120" i="3"/>
  <c r="B123" i="3"/>
  <c r="B126" i="3"/>
  <c r="B136" i="3"/>
  <c r="B138" i="3"/>
  <c r="B140" i="3"/>
  <c r="B145" i="3"/>
  <c r="B146" i="3"/>
  <c r="B150" i="3"/>
  <c r="B152" i="3"/>
  <c r="B158" i="3"/>
  <c r="B165" i="3"/>
  <c r="B171" i="3"/>
  <c r="B174" i="3"/>
  <c r="B176" i="3"/>
  <c r="B178" i="3"/>
  <c r="B181" i="3"/>
  <c r="B182" i="3"/>
  <c r="B187" i="3"/>
  <c r="B190" i="3"/>
  <c r="B192" i="3"/>
  <c r="B193" i="3"/>
  <c r="B194" i="3"/>
  <c r="B201" i="3"/>
  <c r="B203" i="3"/>
  <c r="B211" i="3"/>
  <c r="B6" i="3"/>
  <c r="B42" i="3"/>
  <c r="B63" i="3"/>
  <c r="B110" i="3"/>
  <c r="B132" i="3"/>
  <c r="B137" i="3"/>
  <c r="B151" i="3"/>
  <c r="B153" i="3"/>
  <c r="B159" i="3"/>
  <c r="B160" i="3"/>
  <c r="B162" i="3"/>
  <c r="B177" i="3"/>
  <c r="B179" i="3"/>
  <c r="B196" i="3"/>
  <c r="B197" i="3"/>
  <c r="B200" i="3"/>
  <c r="B202" i="3"/>
  <c r="B205" i="3"/>
  <c r="B206" i="3"/>
  <c r="B208" i="3"/>
  <c r="B209" i="3"/>
  <c r="B210" i="3"/>
  <c r="B212" i="3"/>
  <c r="B213" i="3"/>
  <c r="B214" i="3"/>
  <c r="B215" i="3"/>
  <c r="B216" i="3"/>
  <c r="B3" i="3"/>
  <c r="P21" i="1" l="1"/>
  <c r="M17" i="3" l="1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13" i="3"/>
  <c r="M14" i="3"/>
  <c r="M15" i="3"/>
  <c r="M16" i="3"/>
  <c r="M4" i="3"/>
  <c r="M5" i="3"/>
  <c r="M6" i="3"/>
  <c r="M7" i="3"/>
  <c r="M8" i="3"/>
  <c r="M9" i="3"/>
  <c r="M10" i="3"/>
  <c r="M11" i="3"/>
  <c r="M12" i="3"/>
  <c r="M3" i="3"/>
  <c r="H3" i="3"/>
  <c r="H8" i="3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3" i="3"/>
  <c r="P4" i="16" l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3" i="16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3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H4" i="3"/>
  <c r="H5" i="3"/>
  <c r="H6" i="3"/>
  <c r="H7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3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3" i="3"/>
  <c r="P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3" i="3"/>
  <c r="V91" i="1"/>
  <c r="V40" i="1"/>
  <c r="V192" i="1"/>
  <c r="V166" i="1"/>
  <c r="V8" i="1"/>
  <c r="V14" i="1"/>
  <c r="V55" i="1"/>
  <c r="V58" i="1"/>
  <c r="V80" i="1"/>
  <c r="V25" i="1"/>
  <c r="V153" i="1"/>
  <c r="V11" i="1"/>
  <c r="V65" i="1"/>
  <c r="V167" i="1"/>
  <c r="V50" i="1"/>
  <c r="V179" i="1"/>
  <c r="V85" i="1"/>
  <c r="V116" i="1"/>
  <c r="V108" i="1"/>
  <c r="V26" i="1"/>
  <c r="V43" i="1"/>
  <c r="V154" i="1"/>
  <c r="V27" i="1"/>
  <c r="V49" i="1"/>
  <c r="V155" i="1"/>
  <c r="V21" i="1"/>
  <c r="V117" i="1"/>
  <c r="V156" i="1"/>
  <c r="V38" i="1"/>
  <c r="V30" i="1"/>
  <c r="V90" i="1"/>
  <c r="V99" i="1"/>
  <c r="V81" i="1"/>
  <c r="V139" i="1"/>
  <c r="V44" i="1"/>
  <c r="V42" i="1"/>
  <c r="V53" i="1"/>
  <c r="V128" i="1"/>
  <c r="V193" i="1"/>
  <c r="V121" i="1"/>
  <c r="V103" i="1"/>
  <c r="V56" i="1"/>
  <c r="V94" i="1"/>
  <c r="V97" i="1"/>
  <c r="V92" i="1"/>
  <c r="V75" i="1"/>
  <c r="V215" i="1"/>
  <c r="V98" i="1"/>
  <c r="V59" i="1"/>
  <c r="V76" i="1"/>
  <c r="V45" i="1"/>
  <c r="V140" i="1"/>
  <c r="V137" i="1"/>
  <c r="V157" i="1"/>
  <c r="V104" i="1"/>
  <c r="V141" i="1"/>
  <c r="V12" i="1"/>
  <c r="V101" i="1"/>
  <c r="V9" i="1"/>
  <c r="V194" i="1"/>
  <c r="V47" i="1"/>
  <c r="V178" i="1"/>
  <c r="V142" i="1"/>
  <c r="V168" i="1"/>
  <c r="V4" i="1"/>
  <c r="V129" i="1"/>
  <c r="V138" i="1"/>
  <c r="V60" i="1"/>
  <c r="V68" i="1"/>
  <c r="V63" i="1"/>
  <c r="V51" i="1"/>
  <c r="V184" i="1"/>
  <c r="V52" i="1"/>
  <c r="V221" i="1"/>
  <c r="V82" i="1"/>
  <c r="V17" i="1"/>
  <c r="V88" i="1"/>
  <c r="V169" i="1"/>
  <c r="V170" i="1"/>
  <c r="V35" i="1"/>
  <c r="V89" i="1"/>
  <c r="V95" i="1"/>
  <c r="V15" i="1"/>
  <c r="V158" i="1"/>
  <c r="V195" i="1"/>
  <c r="V107" i="1"/>
  <c r="V216" i="1"/>
  <c r="V41" i="1"/>
  <c r="V93" i="1"/>
  <c r="V18" i="1"/>
  <c r="V83" i="1"/>
  <c r="V115" i="1"/>
  <c r="V143" i="1"/>
  <c r="V61" i="1"/>
  <c r="V70" i="1"/>
  <c r="V34" i="1"/>
  <c r="V224" i="1"/>
  <c r="V171" i="1"/>
  <c r="V5" i="1"/>
  <c r="V123" i="1"/>
  <c r="V29" i="1"/>
  <c r="V118" i="1"/>
  <c r="V109" i="1"/>
  <c r="V105" i="1"/>
  <c r="V172" i="1"/>
  <c r="V64" i="1"/>
  <c r="V196" i="1"/>
  <c r="V144" i="1"/>
  <c r="V197" i="1"/>
  <c r="V145" i="1"/>
  <c r="V46" i="1"/>
  <c r="V57" i="1"/>
  <c r="V48" i="1"/>
  <c r="V19" i="1"/>
  <c r="V124" i="1"/>
  <c r="V146" i="1"/>
  <c r="V54" i="1"/>
  <c r="V136" i="1"/>
  <c r="V159" i="1"/>
  <c r="V16" i="1"/>
  <c r="V77" i="1"/>
  <c r="V125" i="1"/>
  <c r="V114" i="1"/>
  <c r="V119" i="1"/>
  <c r="V69" i="1"/>
  <c r="V71" i="1"/>
  <c r="V100" i="1"/>
  <c r="V160" i="1"/>
  <c r="V13" i="1"/>
  <c r="V96" i="1"/>
  <c r="V126" i="1"/>
  <c r="V147" i="1"/>
  <c r="V185" i="1"/>
  <c r="V222" i="1"/>
  <c r="V32" i="1"/>
  <c r="V186" i="1"/>
  <c r="V130" i="1"/>
  <c r="V148" i="1"/>
  <c r="V72" i="1"/>
  <c r="V161" i="1"/>
  <c r="V173" i="1"/>
  <c r="V212" i="1"/>
  <c r="V78" i="1"/>
  <c r="V87" i="1"/>
  <c r="V33" i="1"/>
  <c r="V187" i="1"/>
  <c r="V198" i="1"/>
  <c r="V102" i="1"/>
  <c r="V188" i="1"/>
  <c r="V7" i="1"/>
  <c r="V120" i="1"/>
  <c r="V131" i="1"/>
  <c r="V162" i="1"/>
  <c r="V199" i="1"/>
  <c r="V132" i="1"/>
  <c r="V225" i="1"/>
  <c r="V110" i="1"/>
  <c r="V200" i="1"/>
  <c r="V74" i="1"/>
  <c r="V163" i="1"/>
  <c r="V174" i="1"/>
  <c r="V28" i="1"/>
  <c r="V111" i="1"/>
  <c r="V223" i="1"/>
  <c r="V84" i="1"/>
  <c r="V149" i="1"/>
  <c r="V164" i="1"/>
  <c r="V217" i="1"/>
  <c r="V150" i="1"/>
  <c r="V39" i="1"/>
  <c r="V180" i="1"/>
  <c r="V218" i="1"/>
  <c r="V201" i="1"/>
  <c r="V127" i="1"/>
  <c r="V181" i="1"/>
  <c r="V23" i="1"/>
  <c r="V133" i="1"/>
  <c r="V112" i="1"/>
  <c r="V79" i="1"/>
  <c r="V86" i="1"/>
  <c r="V37" i="1"/>
  <c r="V24" i="1"/>
  <c r="V73" i="1"/>
  <c r="V106" i="1"/>
  <c r="V134" i="1"/>
  <c r="V202" i="1"/>
  <c r="V151" i="1"/>
  <c r="V189" i="1"/>
  <c r="V213" i="1"/>
  <c r="V66" i="1"/>
  <c r="V3" i="1"/>
  <c r="V135" i="1"/>
  <c r="V113" i="1"/>
  <c r="V31" i="1"/>
  <c r="V67" i="1"/>
  <c r="V36" i="1"/>
  <c r="V62" i="1"/>
  <c r="V183" i="1"/>
  <c r="V190" i="1"/>
  <c r="V6" i="1"/>
  <c r="V203" i="1"/>
  <c r="V204" i="1"/>
  <c r="V22" i="1"/>
  <c r="V122" i="1"/>
  <c r="V214" i="1"/>
  <c r="V205" i="1"/>
  <c r="V20" i="1"/>
  <c r="V165" i="1"/>
  <c r="V206" i="1"/>
  <c r="V219" i="1"/>
  <c r="V207" i="1"/>
  <c r="V208" i="1"/>
  <c r="V10" i="1"/>
  <c r="P91" i="1"/>
  <c r="Q91" i="1"/>
  <c r="P40" i="1"/>
  <c r="Q40" i="1"/>
  <c r="P192" i="1"/>
  <c r="Q192" i="1"/>
  <c r="P166" i="1"/>
  <c r="Q166" i="1"/>
  <c r="P8" i="1"/>
  <c r="Q8" i="1"/>
  <c r="P14" i="1"/>
  <c r="Q14" i="1"/>
  <c r="P55" i="1"/>
  <c r="Q55" i="1"/>
  <c r="P58" i="1"/>
  <c r="Q58" i="1"/>
  <c r="P80" i="1"/>
  <c r="Q80" i="1"/>
  <c r="P25" i="1"/>
  <c r="Q25" i="1"/>
  <c r="P153" i="1"/>
  <c r="Q153" i="1"/>
  <c r="P11" i="1"/>
  <c r="Q11" i="1"/>
  <c r="P65" i="1"/>
  <c r="Q65" i="1"/>
  <c r="P167" i="1"/>
  <c r="Q167" i="1"/>
  <c r="P50" i="1"/>
  <c r="Q50" i="1"/>
  <c r="P179" i="1"/>
  <c r="Q179" i="1"/>
  <c r="P85" i="1"/>
  <c r="Q85" i="1"/>
  <c r="P116" i="1"/>
  <c r="Q116" i="1"/>
  <c r="P108" i="1"/>
  <c r="Q108" i="1"/>
  <c r="P26" i="1"/>
  <c r="Q26" i="1"/>
  <c r="P43" i="1"/>
  <c r="Q43" i="1"/>
  <c r="P154" i="1"/>
  <c r="Q154" i="1"/>
  <c r="P27" i="1"/>
  <c r="Q27" i="1"/>
  <c r="P49" i="1"/>
  <c r="Q49" i="1"/>
  <c r="P155" i="1"/>
  <c r="Q155" i="1"/>
  <c r="Q21" i="1"/>
  <c r="P117" i="1"/>
  <c r="Q117" i="1"/>
  <c r="P156" i="1"/>
  <c r="Q156" i="1"/>
  <c r="P38" i="1"/>
  <c r="Q38" i="1"/>
  <c r="P30" i="1"/>
  <c r="Q30" i="1"/>
  <c r="P90" i="1"/>
  <c r="Q90" i="1"/>
  <c r="P99" i="1"/>
  <c r="Q99" i="1"/>
  <c r="P81" i="1"/>
  <c r="Q81" i="1"/>
  <c r="P139" i="1"/>
  <c r="Q139" i="1"/>
  <c r="P44" i="1"/>
  <c r="Q44" i="1"/>
  <c r="P42" i="1"/>
  <c r="Q42" i="1"/>
  <c r="P53" i="1"/>
  <c r="Q53" i="1"/>
  <c r="P128" i="1"/>
  <c r="Q128" i="1"/>
  <c r="P193" i="1"/>
  <c r="Q193" i="1"/>
  <c r="P121" i="1"/>
  <c r="Q121" i="1"/>
  <c r="P103" i="1"/>
  <c r="Q103" i="1"/>
  <c r="P56" i="1"/>
  <c r="Q56" i="1"/>
  <c r="P94" i="1"/>
  <c r="Q94" i="1"/>
  <c r="P97" i="1"/>
  <c r="Q97" i="1"/>
  <c r="P92" i="1"/>
  <c r="Q92" i="1"/>
  <c r="P75" i="1"/>
  <c r="Q75" i="1"/>
  <c r="P215" i="1"/>
  <c r="Q215" i="1"/>
  <c r="P98" i="1"/>
  <c r="Q98" i="1"/>
  <c r="P59" i="1"/>
  <c r="Q59" i="1"/>
  <c r="P76" i="1"/>
  <c r="Q76" i="1"/>
  <c r="P45" i="1"/>
  <c r="Q45" i="1"/>
  <c r="P140" i="1"/>
  <c r="Q140" i="1"/>
  <c r="P137" i="1"/>
  <c r="Q137" i="1"/>
  <c r="P157" i="1"/>
  <c r="Q157" i="1"/>
  <c r="P104" i="1"/>
  <c r="Q104" i="1"/>
  <c r="P141" i="1"/>
  <c r="Q141" i="1"/>
  <c r="P12" i="1"/>
  <c r="Q12" i="1"/>
  <c r="P101" i="1"/>
  <c r="Q101" i="1"/>
  <c r="P9" i="1"/>
  <c r="Q9" i="1"/>
  <c r="P194" i="1"/>
  <c r="Q194" i="1"/>
  <c r="P47" i="1"/>
  <c r="Q47" i="1"/>
  <c r="P178" i="1"/>
  <c r="Q178" i="1"/>
  <c r="P142" i="1"/>
  <c r="Q142" i="1"/>
  <c r="P168" i="1"/>
  <c r="Q168" i="1"/>
  <c r="P4" i="1"/>
  <c r="Q4" i="1"/>
  <c r="P129" i="1"/>
  <c r="Q129" i="1"/>
  <c r="P138" i="1"/>
  <c r="Q138" i="1"/>
  <c r="P60" i="1"/>
  <c r="Q60" i="1"/>
  <c r="P68" i="1"/>
  <c r="Q68" i="1"/>
  <c r="P63" i="1"/>
  <c r="Q63" i="1"/>
  <c r="P51" i="1"/>
  <c r="Q51" i="1"/>
  <c r="P184" i="1"/>
  <c r="Q184" i="1"/>
  <c r="P52" i="1"/>
  <c r="Q52" i="1"/>
  <c r="P221" i="1"/>
  <c r="Q221" i="1"/>
  <c r="P82" i="1"/>
  <c r="Q82" i="1"/>
  <c r="P17" i="1"/>
  <c r="Q17" i="1"/>
  <c r="P88" i="1"/>
  <c r="Q88" i="1"/>
  <c r="P169" i="1"/>
  <c r="Q169" i="1"/>
  <c r="P170" i="1"/>
  <c r="Q170" i="1"/>
  <c r="P35" i="1"/>
  <c r="Q35" i="1"/>
  <c r="P89" i="1"/>
  <c r="Q89" i="1"/>
  <c r="P95" i="1"/>
  <c r="Q95" i="1"/>
  <c r="P15" i="1"/>
  <c r="Q15" i="1"/>
  <c r="P158" i="1"/>
  <c r="Q158" i="1"/>
  <c r="P195" i="1"/>
  <c r="Q195" i="1"/>
  <c r="P107" i="1"/>
  <c r="Q107" i="1"/>
  <c r="P216" i="1"/>
  <c r="Q216" i="1"/>
  <c r="P41" i="1"/>
  <c r="Q41" i="1"/>
  <c r="P93" i="1"/>
  <c r="Q93" i="1"/>
  <c r="P18" i="1"/>
  <c r="Q18" i="1"/>
  <c r="P83" i="1"/>
  <c r="Q83" i="1"/>
  <c r="P115" i="1"/>
  <c r="Q115" i="1"/>
  <c r="P143" i="1"/>
  <c r="Q143" i="1"/>
  <c r="P61" i="1"/>
  <c r="Q61" i="1"/>
  <c r="P70" i="1"/>
  <c r="Q70" i="1"/>
  <c r="P34" i="1"/>
  <c r="Q34" i="1"/>
  <c r="P224" i="1"/>
  <c r="Q224" i="1"/>
  <c r="P171" i="1"/>
  <c r="Q171" i="1"/>
  <c r="P5" i="1"/>
  <c r="Q5" i="1"/>
  <c r="P123" i="1"/>
  <c r="Q123" i="1"/>
  <c r="P29" i="1"/>
  <c r="Q29" i="1"/>
  <c r="P118" i="1"/>
  <c r="Q118" i="1"/>
  <c r="P109" i="1"/>
  <c r="Q109" i="1"/>
  <c r="P105" i="1"/>
  <c r="Q105" i="1"/>
  <c r="P172" i="1"/>
  <c r="Q172" i="1"/>
  <c r="P64" i="1"/>
  <c r="Q64" i="1"/>
  <c r="P196" i="1"/>
  <c r="Q196" i="1"/>
  <c r="P144" i="1"/>
  <c r="Q144" i="1"/>
  <c r="P197" i="1"/>
  <c r="Q197" i="1"/>
  <c r="P145" i="1"/>
  <c r="Q145" i="1"/>
  <c r="P46" i="1"/>
  <c r="Q46" i="1"/>
  <c r="P152" i="1"/>
  <c r="Q152" i="1"/>
  <c r="P57" i="1"/>
  <c r="Q57" i="1"/>
  <c r="P48" i="1"/>
  <c r="Q48" i="1"/>
  <c r="P19" i="1"/>
  <c r="Q19" i="1"/>
  <c r="P124" i="1"/>
  <c r="Q124" i="1"/>
  <c r="P146" i="1"/>
  <c r="Q146" i="1"/>
  <c r="P54" i="1"/>
  <c r="Q54" i="1"/>
  <c r="P136" i="1"/>
  <c r="Q136" i="1"/>
  <c r="P159" i="1"/>
  <c r="Q159" i="1"/>
  <c r="P16" i="1"/>
  <c r="Q16" i="1"/>
  <c r="P77" i="1"/>
  <c r="Q77" i="1"/>
  <c r="P125" i="1"/>
  <c r="Q125" i="1"/>
  <c r="P114" i="1"/>
  <c r="Q114" i="1"/>
  <c r="P119" i="1"/>
  <c r="Q119" i="1"/>
  <c r="P69" i="1"/>
  <c r="Q69" i="1"/>
  <c r="P71" i="1"/>
  <c r="Q71" i="1"/>
  <c r="P100" i="1"/>
  <c r="Q100" i="1"/>
  <c r="P160" i="1"/>
  <c r="Q160" i="1"/>
  <c r="P13" i="1"/>
  <c r="Q13" i="1"/>
  <c r="P96" i="1"/>
  <c r="Q96" i="1"/>
  <c r="P126" i="1"/>
  <c r="Q126" i="1"/>
  <c r="P147" i="1"/>
  <c r="Q147" i="1"/>
  <c r="P185" i="1"/>
  <c r="Q185" i="1"/>
  <c r="P222" i="1"/>
  <c r="Q222" i="1"/>
  <c r="P32" i="1"/>
  <c r="Q32" i="1"/>
  <c r="P186" i="1"/>
  <c r="Q186" i="1"/>
  <c r="P130" i="1"/>
  <c r="Q130" i="1"/>
  <c r="P148" i="1"/>
  <c r="Q148" i="1"/>
  <c r="P72" i="1"/>
  <c r="Q72" i="1"/>
  <c r="P161" i="1"/>
  <c r="Q161" i="1"/>
  <c r="P173" i="1"/>
  <c r="Q173" i="1"/>
  <c r="P212" i="1"/>
  <c r="Q212" i="1"/>
  <c r="P78" i="1"/>
  <c r="Q78" i="1"/>
  <c r="P87" i="1"/>
  <c r="Q87" i="1"/>
  <c r="P33" i="1"/>
  <c r="Q33" i="1"/>
  <c r="P187" i="1"/>
  <c r="Q187" i="1"/>
  <c r="P198" i="1"/>
  <c r="Q198" i="1"/>
  <c r="P102" i="1"/>
  <c r="Q102" i="1"/>
  <c r="P188" i="1"/>
  <c r="Q188" i="1"/>
  <c r="P7" i="1"/>
  <c r="Q7" i="1"/>
  <c r="P120" i="1"/>
  <c r="Q120" i="1"/>
  <c r="P131" i="1"/>
  <c r="Q131" i="1"/>
  <c r="P162" i="1"/>
  <c r="Q162" i="1"/>
  <c r="P199" i="1"/>
  <c r="Q199" i="1"/>
  <c r="P132" i="1"/>
  <c r="Q132" i="1"/>
  <c r="P225" i="1"/>
  <c r="Q225" i="1"/>
  <c r="P110" i="1"/>
  <c r="Q110" i="1"/>
  <c r="P200" i="1"/>
  <c r="Q200" i="1"/>
  <c r="P74" i="1"/>
  <c r="Q74" i="1"/>
  <c r="P163" i="1"/>
  <c r="Q163" i="1"/>
  <c r="P174" i="1"/>
  <c r="Q174" i="1"/>
  <c r="P28" i="1"/>
  <c r="Q28" i="1"/>
  <c r="P111" i="1"/>
  <c r="Q111" i="1"/>
  <c r="P223" i="1"/>
  <c r="Q223" i="1"/>
  <c r="P84" i="1"/>
  <c r="Q84" i="1"/>
  <c r="P149" i="1"/>
  <c r="Q149" i="1"/>
  <c r="P164" i="1"/>
  <c r="Q164" i="1"/>
  <c r="P217" i="1"/>
  <c r="Q217" i="1"/>
  <c r="P150" i="1"/>
  <c r="Q150" i="1"/>
  <c r="P39" i="1"/>
  <c r="Q39" i="1"/>
  <c r="P180" i="1"/>
  <c r="Q180" i="1"/>
  <c r="P218" i="1"/>
  <c r="Q218" i="1"/>
  <c r="P201" i="1"/>
  <c r="Q201" i="1"/>
  <c r="P127" i="1"/>
  <c r="Q127" i="1"/>
  <c r="P181" i="1"/>
  <c r="Q181" i="1"/>
  <c r="P23" i="1"/>
  <c r="Q23" i="1"/>
  <c r="P133" i="1"/>
  <c r="Q133" i="1"/>
  <c r="P112" i="1"/>
  <c r="Q112" i="1"/>
  <c r="P79" i="1"/>
  <c r="Q79" i="1"/>
  <c r="P86" i="1"/>
  <c r="Q86" i="1"/>
  <c r="P37" i="1"/>
  <c r="Q37" i="1"/>
  <c r="P24" i="1"/>
  <c r="Q24" i="1"/>
  <c r="P73" i="1"/>
  <c r="Q73" i="1"/>
  <c r="P106" i="1"/>
  <c r="Q106" i="1"/>
  <c r="P134" i="1"/>
  <c r="Q134" i="1"/>
  <c r="P202" i="1"/>
  <c r="Q202" i="1"/>
  <c r="P151" i="1"/>
  <c r="Q151" i="1"/>
  <c r="P189" i="1"/>
  <c r="Q189" i="1"/>
  <c r="P213" i="1"/>
  <c r="Q213" i="1"/>
  <c r="P66" i="1"/>
  <c r="Q66" i="1"/>
  <c r="P3" i="1"/>
  <c r="Q3" i="1"/>
  <c r="P135" i="1"/>
  <c r="Q135" i="1"/>
  <c r="P113" i="1"/>
  <c r="Q113" i="1"/>
  <c r="P31" i="1"/>
  <c r="Q31" i="1"/>
  <c r="P67" i="1"/>
  <c r="Q67" i="1"/>
  <c r="P36" i="1"/>
  <c r="Q36" i="1"/>
  <c r="P62" i="1"/>
  <c r="Q62" i="1"/>
  <c r="P183" i="1"/>
  <c r="Q183" i="1"/>
  <c r="P190" i="1"/>
  <c r="Q190" i="1"/>
  <c r="P6" i="1"/>
  <c r="Q6" i="1"/>
  <c r="P203" i="1"/>
  <c r="Q203" i="1"/>
  <c r="P204" i="1"/>
  <c r="Q204" i="1"/>
  <c r="P22" i="1"/>
  <c r="Q22" i="1"/>
  <c r="P122" i="1"/>
  <c r="Q122" i="1"/>
  <c r="P214" i="1"/>
  <c r="Q214" i="1"/>
  <c r="P205" i="1"/>
  <c r="Q205" i="1"/>
  <c r="P20" i="1"/>
  <c r="Q20" i="1"/>
  <c r="P165" i="1"/>
  <c r="Q165" i="1"/>
  <c r="P206" i="1"/>
  <c r="Q206" i="1"/>
  <c r="P219" i="1"/>
  <c r="Q219" i="1"/>
  <c r="P207" i="1"/>
  <c r="Q207" i="1"/>
  <c r="P208" i="1"/>
  <c r="Q208" i="1"/>
  <c r="Q10" i="1"/>
  <c r="P10" i="1"/>
  <c r="J91" i="1"/>
  <c r="K91" i="1"/>
  <c r="J40" i="1"/>
  <c r="K40" i="1"/>
  <c r="J192" i="1"/>
  <c r="K192" i="1"/>
  <c r="J166" i="1"/>
  <c r="K166" i="1"/>
  <c r="J8" i="1"/>
  <c r="K8" i="1"/>
  <c r="J14" i="1"/>
  <c r="K14" i="1"/>
  <c r="J55" i="1"/>
  <c r="K55" i="1"/>
  <c r="J58" i="1"/>
  <c r="K58" i="1"/>
  <c r="J80" i="1"/>
  <c r="K80" i="1"/>
  <c r="J25" i="1"/>
  <c r="K25" i="1"/>
  <c r="J153" i="1"/>
  <c r="K153" i="1"/>
  <c r="J11" i="1"/>
  <c r="K11" i="1"/>
  <c r="J65" i="1"/>
  <c r="K65" i="1"/>
  <c r="J167" i="1"/>
  <c r="K167" i="1"/>
  <c r="J50" i="1"/>
  <c r="K50" i="1"/>
  <c r="J179" i="1"/>
  <c r="K179" i="1"/>
  <c r="J85" i="1"/>
  <c r="K85" i="1"/>
  <c r="J116" i="1"/>
  <c r="K116" i="1"/>
  <c r="J108" i="1"/>
  <c r="K108" i="1"/>
  <c r="J26" i="1"/>
  <c r="K26" i="1"/>
  <c r="J43" i="1"/>
  <c r="K43" i="1"/>
  <c r="J154" i="1"/>
  <c r="K154" i="1"/>
  <c r="J27" i="1"/>
  <c r="K27" i="1"/>
  <c r="J49" i="1"/>
  <c r="K49" i="1"/>
  <c r="J155" i="1"/>
  <c r="K155" i="1"/>
  <c r="J21" i="1"/>
  <c r="K21" i="1"/>
  <c r="J117" i="1"/>
  <c r="K117" i="1"/>
  <c r="J156" i="1"/>
  <c r="K156" i="1"/>
  <c r="J38" i="1"/>
  <c r="K38" i="1"/>
  <c r="J30" i="1"/>
  <c r="K30" i="1"/>
  <c r="J90" i="1"/>
  <c r="K90" i="1"/>
  <c r="J99" i="1"/>
  <c r="K99" i="1"/>
  <c r="J81" i="1"/>
  <c r="K81" i="1"/>
  <c r="J139" i="1"/>
  <c r="K139" i="1"/>
  <c r="J44" i="1"/>
  <c r="K44" i="1"/>
  <c r="J42" i="1"/>
  <c r="K42" i="1"/>
  <c r="J53" i="1"/>
  <c r="K53" i="1"/>
  <c r="J128" i="1"/>
  <c r="K128" i="1"/>
  <c r="J193" i="1"/>
  <c r="K193" i="1"/>
  <c r="J121" i="1"/>
  <c r="K121" i="1"/>
  <c r="J103" i="1"/>
  <c r="K103" i="1"/>
  <c r="J56" i="1"/>
  <c r="K56" i="1"/>
  <c r="J94" i="1"/>
  <c r="K94" i="1"/>
  <c r="J97" i="1"/>
  <c r="K97" i="1"/>
  <c r="J92" i="1"/>
  <c r="K92" i="1"/>
  <c r="J75" i="1"/>
  <c r="K75" i="1"/>
  <c r="J215" i="1"/>
  <c r="K215" i="1"/>
  <c r="J98" i="1"/>
  <c r="K98" i="1"/>
  <c r="J59" i="1"/>
  <c r="K59" i="1"/>
  <c r="J76" i="1"/>
  <c r="K76" i="1"/>
  <c r="J45" i="1"/>
  <c r="K45" i="1"/>
  <c r="J140" i="1"/>
  <c r="K140" i="1"/>
  <c r="J137" i="1"/>
  <c r="K137" i="1"/>
  <c r="J157" i="1"/>
  <c r="K157" i="1"/>
  <c r="J104" i="1"/>
  <c r="K104" i="1"/>
  <c r="J141" i="1"/>
  <c r="K141" i="1"/>
  <c r="J12" i="1"/>
  <c r="K12" i="1"/>
  <c r="J101" i="1"/>
  <c r="K101" i="1"/>
  <c r="J9" i="1"/>
  <c r="K9" i="1"/>
  <c r="J194" i="1"/>
  <c r="K194" i="1"/>
  <c r="J47" i="1"/>
  <c r="K47" i="1"/>
  <c r="J178" i="1"/>
  <c r="K178" i="1"/>
  <c r="J142" i="1"/>
  <c r="K142" i="1"/>
  <c r="J168" i="1"/>
  <c r="K168" i="1"/>
  <c r="J4" i="1"/>
  <c r="K4" i="1"/>
  <c r="J129" i="1"/>
  <c r="K129" i="1"/>
  <c r="J138" i="1"/>
  <c r="K138" i="1"/>
  <c r="J60" i="1"/>
  <c r="K60" i="1"/>
  <c r="J68" i="1"/>
  <c r="K68" i="1"/>
  <c r="J63" i="1"/>
  <c r="K63" i="1"/>
  <c r="J51" i="1"/>
  <c r="K51" i="1"/>
  <c r="J184" i="1"/>
  <c r="K184" i="1"/>
  <c r="J52" i="1"/>
  <c r="K52" i="1"/>
  <c r="J221" i="1"/>
  <c r="K221" i="1"/>
  <c r="J82" i="1"/>
  <c r="K82" i="1"/>
  <c r="J17" i="1"/>
  <c r="K17" i="1"/>
  <c r="J88" i="1"/>
  <c r="K88" i="1"/>
  <c r="J169" i="1"/>
  <c r="K169" i="1"/>
  <c r="J170" i="1"/>
  <c r="K170" i="1"/>
  <c r="J35" i="1"/>
  <c r="K35" i="1"/>
  <c r="J89" i="1"/>
  <c r="K89" i="1"/>
  <c r="J95" i="1"/>
  <c r="K95" i="1"/>
  <c r="J15" i="1"/>
  <c r="K15" i="1"/>
  <c r="J158" i="1"/>
  <c r="K158" i="1"/>
  <c r="J195" i="1"/>
  <c r="K195" i="1"/>
  <c r="J107" i="1"/>
  <c r="K107" i="1"/>
  <c r="J216" i="1"/>
  <c r="K216" i="1"/>
  <c r="J41" i="1"/>
  <c r="K41" i="1"/>
  <c r="J93" i="1"/>
  <c r="K93" i="1"/>
  <c r="J18" i="1"/>
  <c r="K18" i="1"/>
  <c r="J83" i="1"/>
  <c r="K83" i="1"/>
  <c r="J115" i="1"/>
  <c r="K115" i="1"/>
  <c r="J143" i="1"/>
  <c r="K143" i="1"/>
  <c r="J61" i="1"/>
  <c r="K61" i="1"/>
  <c r="J70" i="1"/>
  <c r="K70" i="1"/>
  <c r="J34" i="1"/>
  <c r="K34" i="1"/>
  <c r="J224" i="1"/>
  <c r="K224" i="1"/>
  <c r="J171" i="1"/>
  <c r="K171" i="1"/>
  <c r="J5" i="1"/>
  <c r="K5" i="1"/>
  <c r="J123" i="1"/>
  <c r="K123" i="1"/>
  <c r="J29" i="1"/>
  <c r="K29" i="1"/>
  <c r="J118" i="1"/>
  <c r="K118" i="1"/>
  <c r="J109" i="1"/>
  <c r="K109" i="1"/>
  <c r="J105" i="1"/>
  <c r="K105" i="1"/>
  <c r="J172" i="1"/>
  <c r="K172" i="1"/>
  <c r="J64" i="1"/>
  <c r="K64" i="1"/>
  <c r="J196" i="1"/>
  <c r="K196" i="1"/>
  <c r="J144" i="1"/>
  <c r="K144" i="1"/>
  <c r="J197" i="1"/>
  <c r="K197" i="1"/>
  <c r="J145" i="1"/>
  <c r="K145" i="1"/>
  <c r="J46" i="1"/>
  <c r="K46" i="1"/>
  <c r="J152" i="1"/>
  <c r="K152" i="1"/>
  <c r="J57" i="1"/>
  <c r="K57" i="1"/>
  <c r="J48" i="1"/>
  <c r="K48" i="1"/>
  <c r="J19" i="1"/>
  <c r="K19" i="1"/>
  <c r="J124" i="1"/>
  <c r="K124" i="1"/>
  <c r="J146" i="1"/>
  <c r="K146" i="1"/>
  <c r="J54" i="1"/>
  <c r="K54" i="1"/>
  <c r="J136" i="1"/>
  <c r="K136" i="1"/>
  <c r="J159" i="1"/>
  <c r="K159" i="1"/>
  <c r="J16" i="1"/>
  <c r="K16" i="1"/>
  <c r="J77" i="1"/>
  <c r="K77" i="1"/>
  <c r="J125" i="1"/>
  <c r="K125" i="1"/>
  <c r="J114" i="1"/>
  <c r="K114" i="1"/>
  <c r="J119" i="1"/>
  <c r="K119" i="1"/>
  <c r="J69" i="1"/>
  <c r="K69" i="1"/>
  <c r="J71" i="1"/>
  <c r="K71" i="1"/>
  <c r="J100" i="1"/>
  <c r="K100" i="1"/>
  <c r="J160" i="1"/>
  <c r="K160" i="1"/>
  <c r="J13" i="1"/>
  <c r="K13" i="1"/>
  <c r="J96" i="1"/>
  <c r="K96" i="1"/>
  <c r="J126" i="1"/>
  <c r="K126" i="1"/>
  <c r="J147" i="1"/>
  <c r="K147" i="1"/>
  <c r="J185" i="1"/>
  <c r="K185" i="1"/>
  <c r="J222" i="1"/>
  <c r="K222" i="1"/>
  <c r="J32" i="1"/>
  <c r="K32" i="1"/>
  <c r="J186" i="1"/>
  <c r="K186" i="1"/>
  <c r="J130" i="1"/>
  <c r="K130" i="1"/>
  <c r="J148" i="1"/>
  <c r="K148" i="1"/>
  <c r="J72" i="1"/>
  <c r="K72" i="1"/>
  <c r="J161" i="1"/>
  <c r="K161" i="1"/>
  <c r="J173" i="1"/>
  <c r="K173" i="1"/>
  <c r="J212" i="1"/>
  <c r="K212" i="1"/>
  <c r="J78" i="1"/>
  <c r="K78" i="1"/>
  <c r="J87" i="1"/>
  <c r="K87" i="1"/>
  <c r="J33" i="1"/>
  <c r="K33" i="1"/>
  <c r="J187" i="1"/>
  <c r="K187" i="1"/>
  <c r="J198" i="1"/>
  <c r="K198" i="1"/>
  <c r="J102" i="1"/>
  <c r="K102" i="1"/>
  <c r="J188" i="1"/>
  <c r="K188" i="1"/>
  <c r="J7" i="1"/>
  <c r="K7" i="1"/>
  <c r="J120" i="1"/>
  <c r="K120" i="1"/>
  <c r="J131" i="1"/>
  <c r="K131" i="1"/>
  <c r="J162" i="1"/>
  <c r="K162" i="1"/>
  <c r="J199" i="1"/>
  <c r="K199" i="1"/>
  <c r="J132" i="1"/>
  <c r="K132" i="1"/>
  <c r="J225" i="1"/>
  <c r="K225" i="1"/>
  <c r="J110" i="1"/>
  <c r="K110" i="1"/>
  <c r="J200" i="1"/>
  <c r="K200" i="1"/>
  <c r="J74" i="1"/>
  <c r="K74" i="1"/>
  <c r="J163" i="1"/>
  <c r="K163" i="1"/>
  <c r="J174" i="1"/>
  <c r="K174" i="1"/>
  <c r="J28" i="1"/>
  <c r="K28" i="1"/>
  <c r="J111" i="1"/>
  <c r="K111" i="1"/>
  <c r="J223" i="1"/>
  <c r="K223" i="1"/>
  <c r="J84" i="1"/>
  <c r="K84" i="1"/>
  <c r="J149" i="1"/>
  <c r="K149" i="1"/>
  <c r="J164" i="1"/>
  <c r="K164" i="1"/>
  <c r="J217" i="1"/>
  <c r="K217" i="1"/>
  <c r="J150" i="1"/>
  <c r="K150" i="1"/>
  <c r="J39" i="1"/>
  <c r="K39" i="1"/>
  <c r="J180" i="1"/>
  <c r="K180" i="1"/>
  <c r="J218" i="1"/>
  <c r="K218" i="1"/>
  <c r="J201" i="1"/>
  <c r="K201" i="1"/>
  <c r="J127" i="1"/>
  <c r="K127" i="1"/>
  <c r="J181" i="1"/>
  <c r="K181" i="1"/>
  <c r="J23" i="1"/>
  <c r="K23" i="1"/>
  <c r="J133" i="1"/>
  <c r="K133" i="1"/>
  <c r="J112" i="1"/>
  <c r="K112" i="1"/>
  <c r="J79" i="1"/>
  <c r="K79" i="1"/>
  <c r="J86" i="1"/>
  <c r="K86" i="1"/>
  <c r="J37" i="1"/>
  <c r="K37" i="1"/>
  <c r="J24" i="1"/>
  <c r="K24" i="1"/>
  <c r="J73" i="1"/>
  <c r="K73" i="1"/>
  <c r="J106" i="1"/>
  <c r="K106" i="1"/>
  <c r="J134" i="1"/>
  <c r="K134" i="1"/>
  <c r="J202" i="1"/>
  <c r="K202" i="1"/>
  <c r="J151" i="1"/>
  <c r="K151" i="1"/>
  <c r="J189" i="1"/>
  <c r="K189" i="1"/>
  <c r="J213" i="1"/>
  <c r="K213" i="1"/>
  <c r="J66" i="1"/>
  <c r="K66" i="1"/>
  <c r="J3" i="1"/>
  <c r="K3" i="1"/>
  <c r="J135" i="1"/>
  <c r="K135" i="1"/>
  <c r="J113" i="1"/>
  <c r="K113" i="1"/>
  <c r="J31" i="1"/>
  <c r="K31" i="1"/>
  <c r="J67" i="1"/>
  <c r="K67" i="1"/>
  <c r="J36" i="1"/>
  <c r="K36" i="1"/>
  <c r="J62" i="1"/>
  <c r="K62" i="1"/>
  <c r="J183" i="1"/>
  <c r="K183" i="1"/>
  <c r="J190" i="1"/>
  <c r="K190" i="1"/>
  <c r="J6" i="1"/>
  <c r="K6" i="1"/>
  <c r="J203" i="1"/>
  <c r="K203" i="1"/>
  <c r="J204" i="1"/>
  <c r="K204" i="1"/>
  <c r="J22" i="1"/>
  <c r="K22" i="1"/>
  <c r="J122" i="1"/>
  <c r="K122" i="1"/>
  <c r="J214" i="1"/>
  <c r="K214" i="1"/>
  <c r="J205" i="1"/>
  <c r="K205" i="1"/>
  <c r="J20" i="1"/>
  <c r="K20" i="1"/>
  <c r="J165" i="1"/>
  <c r="K165" i="1"/>
  <c r="J206" i="1"/>
  <c r="K206" i="1"/>
  <c r="J219" i="1"/>
  <c r="K219" i="1"/>
  <c r="J207" i="1"/>
  <c r="K207" i="1"/>
  <c r="J208" i="1"/>
  <c r="K208" i="1"/>
  <c r="K10" i="1"/>
  <c r="J10" i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3" i="3"/>
  <c r="P6" i="3" l="1"/>
  <c r="S6" i="3" s="1"/>
  <c r="E6" i="16" s="1"/>
  <c r="P9" i="3"/>
  <c r="S9" i="3" s="1"/>
  <c r="E9" i="16" s="1"/>
  <c r="P15" i="3"/>
  <c r="P19" i="3"/>
  <c r="S19" i="3" s="1"/>
  <c r="E19" i="16" s="1"/>
  <c r="P23" i="3"/>
  <c r="S23" i="3" s="1"/>
  <c r="E23" i="16" s="1"/>
  <c r="P26" i="3"/>
  <c r="S26" i="3" s="1"/>
  <c r="E26" i="16" s="1"/>
  <c r="P30" i="3"/>
  <c r="S30" i="3" s="1"/>
  <c r="E30" i="16" s="1"/>
  <c r="P34" i="3"/>
  <c r="P38" i="3"/>
  <c r="S38" i="3" s="1"/>
  <c r="P42" i="3"/>
  <c r="S42" i="3" s="1"/>
  <c r="E42" i="16" s="1"/>
  <c r="P46" i="3"/>
  <c r="S46" i="3" s="1"/>
  <c r="E46" i="16" s="1"/>
  <c r="P50" i="3"/>
  <c r="P53" i="3"/>
  <c r="S53" i="3" s="1"/>
  <c r="E53" i="16" s="1"/>
  <c r="P57" i="3"/>
  <c r="S57" i="3" s="1"/>
  <c r="E57" i="16" s="1"/>
  <c r="P61" i="3"/>
  <c r="S61" i="3" s="1"/>
  <c r="E61" i="16" s="1"/>
  <c r="P65" i="3"/>
  <c r="P68" i="3"/>
  <c r="S68" i="3" s="1"/>
  <c r="E68" i="16" s="1"/>
  <c r="P72" i="3"/>
  <c r="S72" i="3" s="1"/>
  <c r="E72" i="16" s="1"/>
  <c r="P75" i="3"/>
  <c r="S75" i="3" s="1"/>
  <c r="E75" i="16" s="1"/>
  <c r="P78" i="3"/>
  <c r="P82" i="3"/>
  <c r="S82" i="3" s="1"/>
  <c r="E82" i="16" s="1"/>
  <c r="P86" i="3"/>
  <c r="S86" i="3" s="1"/>
  <c r="E86" i="16" s="1"/>
  <c r="P90" i="3"/>
  <c r="S90" i="3" s="1"/>
  <c r="E90" i="16" s="1"/>
  <c r="P94" i="3"/>
  <c r="P98" i="3"/>
  <c r="S98" i="3" s="1"/>
  <c r="E98" i="16" s="1"/>
  <c r="P101" i="3"/>
  <c r="S101" i="3" s="1"/>
  <c r="E101" i="16" s="1"/>
  <c r="P105" i="3"/>
  <c r="S105" i="3" s="1"/>
  <c r="E105" i="16" s="1"/>
  <c r="P109" i="3"/>
  <c r="P116" i="3"/>
  <c r="S116" i="3" s="1"/>
  <c r="E116" i="16" s="1"/>
  <c r="P120" i="3"/>
  <c r="S120" i="3" s="1"/>
  <c r="E120" i="16" s="1"/>
  <c r="P124" i="3"/>
  <c r="S124" i="3" s="1"/>
  <c r="E124" i="16" s="1"/>
  <c r="P128" i="3"/>
  <c r="S128" i="3" s="1"/>
  <c r="E128" i="16" s="1"/>
  <c r="P132" i="3"/>
  <c r="S132" i="3" s="1"/>
  <c r="E132" i="16" s="1"/>
  <c r="P136" i="3"/>
  <c r="P140" i="3"/>
  <c r="S140" i="3" s="1"/>
  <c r="E140" i="16" s="1"/>
  <c r="P146" i="3"/>
  <c r="S146" i="3" s="1"/>
  <c r="E146" i="16" s="1"/>
  <c r="P150" i="3"/>
  <c r="P154" i="3"/>
  <c r="S154" i="3" s="1"/>
  <c r="P158" i="3"/>
  <c r="S158" i="3" s="1"/>
  <c r="E158" i="16" s="1"/>
  <c r="P161" i="3"/>
  <c r="P168" i="3"/>
  <c r="S168" i="3" s="1"/>
  <c r="E168" i="16" s="1"/>
  <c r="P172" i="3"/>
  <c r="S172" i="3" s="1"/>
  <c r="E172" i="16" s="1"/>
  <c r="P175" i="3"/>
  <c r="P181" i="3"/>
  <c r="S181" i="3" s="1"/>
  <c r="E181" i="16" s="1"/>
  <c r="P185" i="3"/>
  <c r="S185" i="3" s="1"/>
  <c r="E185" i="16" s="1"/>
  <c r="P189" i="3"/>
  <c r="P193" i="3"/>
  <c r="S193" i="3" s="1"/>
  <c r="E193" i="16" s="1"/>
  <c r="P197" i="3"/>
  <c r="S197" i="3" s="1"/>
  <c r="E197" i="16" s="1"/>
  <c r="P201" i="3"/>
  <c r="S201" i="3" s="1"/>
  <c r="E201" i="16" s="1"/>
  <c r="P207" i="3"/>
  <c r="S207" i="3" s="1"/>
  <c r="P210" i="3"/>
  <c r="S210" i="3" s="1"/>
  <c r="E210" i="16" s="1"/>
  <c r="P213" i="3"/>
  <c r="S213" i="3" s="1"/>
  <c r="E213" i="16" s="1"/>
  <c r="P215" i="3"/>
  <c r="P10" i="3"/>
  <c r="P16" i="3"/>
  <c r="S16" i="3" s="1"/>
  <c r="E16" i="16" s="1"/>
  <c r="P24" i="3"/>
  <c r="S24" i="3" s="1"/>
  <c r="E24" i="16" s="1"/>
  <c r="P31" i="3"/>
  <c r="P39" i="3"/>
  <c r="S39" i="3" s="1"/>
  <c r="E39" i="16" s="1"/>
  <c r="P47" i="3"/>
  <c r="S47" i="3" s="1"/>
  <c r="E47" i="16" s="1"/>
  <c r="P54" i="3"/>
  <c r="S54" i="3" s="1"/>
  <c r="E54" i="16" s="1"/>
  <c r="P62" i="3"/>
  <c r="S62" i="3" s="1"/>
  <c r="P69" i="3"/>
  <c r="S69" i="3" s="1"/>
  <c r="E69" i="16" s="1"/>
  <c r="P76" i="3"/>
  <c r="P83" i="3"/>
  <c r="S83" i="3" s="1"/>
  <c r="E83" i="16" s="1"/>
  <c r="P91" i="3"/>
  <c r="S91" i="3" s="1"/>
  <c r="E91" i="16" s="1"/>
  <c r="P99" i="3"/>
  <c r="P106" i="3"/>
  <c r="S106" i="3" s="1"/>
  <c r="E106" i="16" s="1"/>
  <c r="P113" i="3"/>
  <c r="P121" i="3"/>
  <c r="S121" i="3" s="1"/>
  <c r="E121" i="16" s="1"/>
  <c r="P133" i="3"/>
  <c r="S133" i="3" s="1"/>
  <c r="E133" i="16" s="1"/>
  <c r="P141" i="3"/>
  <c r="S141" i="3" s="1"/>
  <c r="P147" i="3"/>
  <c r="S147" i="3" s="1"/>
  <c r="E147" i="16" s="1"/>
  <c r="P159" i="3"/>
  <c r="S159" i="3" s="1"/>
  <c r="E159" i="16" s="1"/>
  <c r="P165" i="3"/>
  <c r="S165" i="3" s="1"/>
  <c r="E165" i="16" s="1"/>
  <c r="P173" i="3"/>
  <c r="P179" i="3"/>
  <c r="P186" i="3"/>
  <c r="S186" i="3" s="1"/>
  <c r="E186" i="16" s="1"/>
  <c r="P194" i="3"/>
  <c r="S194" i="3" s="1"/>
  <c r="E194" i="16" s="1"/>
  <c r="P202" i="3"/>
  <c r="S202" i="3" s="1"/>
  <c r="E202" i="16" s="1"/>
  <c r="P208" i="3"/>
  <c r="S208" i="3" s="1"/>
  <c r="E208" i="16" s="1"/>
  <c r="P4" i="3"/>
  <c r="S4" i="3" s="1"/>
  <c r="E4" i="16" s="1"/>
  <c r="P7" i="3"/>
  <c r="S7" i="3" s="1"/>
  <c r="E7" i="16" s="1"/>
  <c r="P11" i="3"/>
  <c r="S11" i="3" s="1"/>
  <c r="E11" i="16" s="1"/>
  <c r="P14" i="3"/>
  <c r="S14" i="3" s="1"/>
  <c r="E14" i="16" s="1"/>
  <c r="P17" i="3"/>
  <c r="S17" i="3" s="1"/>
  <c r="E17" i="16" s="1"/>
  <c r="P21" i="3"/>
  <c r="S21" i="3" s="1"/>
  <c r="P25" i="3"/>
  <c r="S25" i="3" s="1"/>
  <c r="E25" i="16" s="1"/>
  <c r="P28" i="3"/>
  <c r="S28" i="3" s="1"/>
  <c r="P32" i="3"/>
  <c r="S32" i="3" s="1"/>
  <c r="E32" i="16" s="1"/>
  <c r="P36" i="3"/>
  <c r="S36" i="3" s="1"/>
  <c r="E36" i="16" s="1"/>
  <c r="P40" i="3"/>
  <c r="S40" i="3" s="1"/>
  <c r="E40" i="16" s="1"/>
  <c r="P44" i="3"/>
  <c r="S44" i="3" s="1"/>
  <c r="E44" i="16" s="1"/>
  <c r="P48" i="3"/>
  <c r="S48" i="3" s="1"/>
  <c r="E48" i="16" s="1"/>
  <c r="P55" i="3"/>
  <c r="S55" i="3" s="1"/>
  <c r="E55" i="16" s="1"/>
  <c r="P59" i="3"/>
  <c r="S59" i="3" s="1"/>
  <c r="E59" i="16" s="1"/>
  <c r="P63" i="3"/>
  <c r="S63" i="3" s="1"/>
  <c r="E63" i="16" s="1"/>
  <c r="P66" i="3"/>
  <c r="S66" i="3" s="1"/>
  <c r="E66" i="16" s="1"/>
  <c r="P70" i="3"/>
  <c r="S70" i="3" s="1"/>
  <c r="P77" i="3"/>
  <c r="S77" i="3" s="1"/>
  <c r="E77" i="16" s="1"/>
  <c r="P80" i="3"/>
  <c r="S80" i="3" s="1"/>
  <c r="E80" i="16" s="1"/>
  <c r="P84" i="3"/>
  <c r="S84" i="3" s="1"/>
  <c r="E84" i="16" s="1"/>
  <c r="P88" i="3"/>
  <c r="S88" i="3" s="1"/>
  <c r="E88" i="16" s="1"/>
  <c r="P92" i="3"/>
  <c r="S92" i="3" s="1"/>
  <c r="P96" i="3"/>
  <c r="S96" i="3" s="1"/>
  <c r="E96" i="16" s="1"/>
  <c r="P100" i="3"/>
  <c r="S100" i="3" s="1"/>
  <c r="E100" i="16" s="1"/>
  <c r="P103" i="3"/>
  <c r="S103" i="3" s="1"/>
  <c r="E103" i="16" s="1"/>
  <c r="P107" i="3"/>
  <c r="S107" i="3" s="1"/>
  <c r="E107" i="16" s="1"/>
  <c r="P111" i="3"/>
  <c r="S111" i="3" s="1"/>
  <c r="E111" i="16" s="1"/>
  <c r="P114" i="3"/>
  <c r="S114" i="3" s="1"/>
  <c r="E114" i="16" s="1"/>
  <c r="P118" i="3"/>
  <c r="S118" i="3" s="1"/>
  <c r="E118" i="16" s="1"/>
  <c r="P122" i="3"/>
  <c r="S122" i="3" s="1"/>
  <c r="E122" i="16" s="1"/>
  <c r="P126" i="3"/>
  <c r="S126" i="3" s="1"/>
  <c r="E126" i="16" s="1"/>
  <c r="P130" i="3"/>
  <c r="S130" i="3" s="1"/>
  <c r="E130" i="16" s="1"/>
  <c r="P134" i="3"/>
  <c r="S134" i="3" s="1"/>
  <c r="E134" i="16" s="1"/>
  <c r="P138" i="3"/>
  <c r="S138" i="3" s="1"/>
  <c r="E138" i="16" s="1"/>
  <c r="P142" i="3"/>
  <c r="S142" i="3" s="1"/>
  <c r="E142" i="16" s="1"/>
  <c r="P148" i="3"/>
  <c r="S148" i="3" s="1"/>
  <c r="E148" i="16" s="1"/>
  <c r="P152" i="3"/>
  <c r="S152" i="3" s="1"/>
  <c r="E152" i="16" s="1"/>
  <c r="P155" i="3"/>
  <c r="S155" i="3" s="1"/>
  <c r="E155" i="16" s="1"/>
  <c r="P157" i="3"/>
  <c r="S157" i="3" s="1"/>
  <c r="E157" i="16" s="1"/>
  <c r="P160" i="3"/>
  <c r="S160" i="3" s="1"/>
  <c r="E160" i="16" s="1"/>
  <c r="P163" i="3"/>
  <c r="S163" i="3" s="1"/>
  <c r="E163" i="16" s="1"/>
  <c r="P166" i="3"/>
  <c r="S166" i="3" s="1"/>
  <c r="E166" i="16" s="1"/>
  <c r="P170" i="3"/>
  <c r="S170" i="3" s="1"/>
  <c r="E170" i="16" s="1"/>
  <c r="P174" i="3"/>
  <c r="S174" i="3" s="1"/>
  <c r="E174" i="16" s="1"/>
  <c r="P177" i="3"/>
  <c r="S177" i="3" s="1"/>
  <c r="E177" i="16" s="1"/>
  <c r="P180" i="3"/>
  <c r="S180" i="3" s="1"/>
  <c r="E180" i="16" s="1"/>
  <c r="P183" i="3"/>
  <c r="S183" i="3" s="1"/>
  <c r="E183" i="16" s="1"/>
  <c r="P187" i="3"/>
  <c r="S187" i="3" s="1"/>
  <c r="E187" i="16" s="1"/>
  <c r="P191" i="3"/>
  <c r="S191" i="3" s="1"/>
  <c r="E191" i="16" s="1"/>
  <c r="P195" i="3"/>
  <c r="S195" i="3" s="1"/>
  <c r="E195" i="16" s="1"/>
  <c r="P199" i="3"/>
  <c r="S199" i="3" s="1"/>
  <c r="E199" i="16" s="1"/>
  <c r="P203" i="3"/>
  <c r="S203" i="3" s="1"/>
  <c r="E203" i="16" s="1"/>
  <c r="P205" i="3"/>
  <c r="S205" i="3" s="1"/>
  <c r="E205" i="16" s="1"/>
  <c r="P209" i="3"/>
  <c r="S209" i="3" s="1"/>
  <c r="E209" i="16" s="1"/>
  <c r="P212" i="3"/>
  <c r="S212" i="3" s="1"/>
  <c r="E212" i="16" s="1"/>
  <c r="P214" i="3"/>
  <c r="S214" i="3" s="1"/>
  <c r="E214" i="16" s="1"/>
  <c r="P5" i="3"/>
  <c r="S5" i="3" s="1"/>
  <c r="P12" i="3"/>
  <c r="S12" i="3" s="1"/>
  <c r="E12" i="16" s="1"/>
  <c r="P18" i="3"/>
  <c r="S18" i="3" s="1"/>
  <c r="E18" i="16" s="1"/>
  <c r="P22" i="3"/>
  <c r="S22" i="3" s="1"/>
  <c r="E22" i="16" s="1"/>
  <c r="P33" i="3"/>
  <c r="P41" i="3"/>
  <c r="S41" i="3" s="1"/>
  <c r="E41" i="16" s="1"/>
  <c r="P45" i="3"/>
  <c r="S45" i="3" s="1"/>
  <c r="E45" i="16" s="1"/>
  <c r="P52" i="3"/>
  <c r="S52" i="3" s="1"/>
  <c r="E52" i="16" s="1"/>
  <c r="P60" i="3"/>
  <c r="P67" i="3"/>
  <c r="P74" i="3"/>
  <c r="P85" i="3"/>
  <c r="S85" i="3" s="1"/>
  <c r="E85" i="16" s="1"/>
  <c r="P93" i="3"/>
  <c r="S93" i="3" s="1"/>
  <c r="E93" i="16" s="1"/>
  <c r="P108" i="3"/>
  <c r="S108" i="3" s="1"/>
  <c r="E108" i="16" s="1"/>
  <c r="P115" i="3"/>
  <c r="S115" i="3" s="1"/>
  <c r="P123" i="3"/>
  <c r="S123" i="3" s="1"/>
  <c r="E123" i="16" s="1"/>
  <c r="P131" i="3"/>
  <c r="P139" i="3"/>
  <c r="S139" i="3" s="1"/>
  <c r="E139" i="16" s="1"/>
  <c r="P145" i="3"/>
  <c r="S145" i="3" s="1"/>
  <c r="E145" i="16" s="1"/>
  <c r="P153" i="3"/>
  <c r="P164" i="3"/>
  <c r="P171" i="3"/>
  <c r="S171" i="3" s="1"/>
  <c r="E171" i="16" s="1"/>
  <c r="P178" i="3"/>
  <c r="S178" i="3" s="1"/>
  <c r="E178" i="16" s="1"/>
  <c r="P184" i="3"/>
  <c r="P188" i="3"/>
  <c r="S188" i="3" s="1"/>
  <c r="E188" i="16" s="1"/>
  <c r="P196" i="3"/>
  <c r="S196" i="3" s="1"/>
  <c r="E196" i="16" s="1"/>
  <c r="P13" i="3"/>
  <c r="P20" i="3"/>
  <c r="S20" i="3" s="1"/>
  <c r="E20" i="16" s="1"/>
  <c r="P27" i="3"/>
  <c r="S27" i="3" s="1"/>
  <c r="E27" i="16" s="1"/>
  <c r="P35" i="3"/>
  <c r="S35" i="3" s="1"/>
  <c r="E35" i="16" s="1"/>
  <c r="P43" i="3"/>
  <c r="S43" i="3" s="1"/>
  <c r="E43" i="16" s="1"/>
  <c r="P51" i="3"/>
  <c r="S51" i="3" s="1"/>
  <c r="E51" i="16" s="1"/>
  <c r="P58" i="3"/>
  <c r="P73" i="3"/>
  <c r="S73" i="3" s="1"/>
  <c r="E73" i="16" s="1"/>
  <c r="P79" i="3"/>
  <c r="S79" i="3" s="1"/>
  <c r="E79" i="16" s="1"/>
  <c r="P87" i="3"/>
  <c r="P95" i="3"/>
  <c r="S95" i="3" s="1"/>
  <c r="E95" i="16" s="1"/>
  <c r="P102" i="3"/>
  <c r="S102" i="3" s="1"/>
  <c r="E102" i="16" s="1"/>
  <c r="P110" i="3"/>
  <c r="S110" i="3" s="1"/>
  <c r="E110" i="16" s="1"/>
  <c r="P117" i="3"/>
  <c r="P125" i="3"/>
  <c r="S125" i="3" s="1"/>
  <c r="P129" i="3"/>
  <c r="P137" i="3"/>
  <c r="S137" i="3" s="1"/>
  <c r="E137" i="16" s="1"/>
  <c r="P144" i="3"/>
  <c r="S144" i="3" s="1"/>
  <c r="E144" i="16" s="1"/>
  <c r="P151" i="3"/>
  <c r="P162" i="3"/>
  <c r="S162" i="3" s="1"/>
  <c r="E162" i="16" s="1"/>
  <c r="P169" i="3"/>
  <c r="S169" i="3" s="1"/>
  <c r="E169" i="16" s="1"/>
  <c r="P176" i="3"/>
  <c r="S176" i="3" s="1"/>
  <c r="E176" i="16" s="1"/>
  <c r="P182" i="3"/>
  <c r="S182" i="3" s="1"/>
  <c r="E182" i="16" s="1"/>
  <c r="P190" i="3"/>
  <c r="S190" i="3" s="1"/>
  <c r="E190" i="16" s="1"/>
  <c r="P198" i="3"/>
  <c r="S198" i="3" s="1"/>
  <c r="E198" i="16" s="1"/>
  <c r="P204" i="3"/>
  <c r="P211" i="3"/>
  <c r="S211" i="3" s="1"/>
  <c r="E211" i="16" s="1"/>
  <c r="P216" i="3"/>
  <c r="S216" i="3" s="1"/>
  <c r="E216" i="16" s="1"/>
  <c r="P8" i="3"/>
  <c r="S8" i="3" s="1"/>
  <c r="E8" i="16" s="1"/>
  <c r="P29" i="3"/>
  <c r="S29" i="3" s="1"/>
  <c r="P37" i="3"/>
  <c r="S37" i="3" s="1"/>
  <c r="E37" i="16" s="1"/>
  <c r="P49" i="3"/>
  <c r="S49" i="3" s="1"/>
  <c r="E49" i="16" s="1"/>
  <c r="P56" i="3"/>
  <c r="S56" i="3" s="1"/>
  <c r="E56" i="16" s="1"/>
  <c r="P64" i="3"/>
  <c r="S64" i="3" s="1"/>
  <c r="P71" i="3"/>
  <c r="P81" i="3"/>
  <c r="S81" i="3" s="1"/>
  <c r="E81" i="16" s="1"/>
  <c r="P89" i="3"/>
  <c r="S89" i="3" s="1"/>
  <c r="E89" i="16" s="1"/>
  <c r="P97" i="3"/>
  <c r="S97" i="3" s="1"/>
  <c r="E97" i="16" s="1"/>
  <c r="P104" i="3"/>
  <c r="S104" i="3" s="1"/>
  <c r="E104" i="16" s="1"/>
  <c r="P112" i="3"/>
  <c r="P119" i="3"/>
  <c r="S119" i="3" s="1"/>
  <c r="E119" i="16" s="1"/>
  <c r="P127" i="3"/>
  <c r="S127" i="3" s="1"/>
  <c r="E127" i="16" s="1"/>
  <c r="P135" i="3"/>
  <c r="S135" i="3" s="1"/>
  <c r="E135" i="16" s="1"/>
  <c r="P143" i="3"/>
  <c r="S143" i="3" s="1"/>
  <c r="E143" i="16" s="1"/>
  <c r="P149" i="3"/>
  <c r="P156" i="3"/>
  <c r="P167" i="3"/>
  <c r="S167" i="3" s="1"/>
  <c r="E167" i="16" s="1"/>
  <c r="P192" i="3"/>
  <c r="S192" i="3" s="1"/>
  <c r="E192" i="16" s="1"/>
  <c r="P200" i="3"/>
  <c r="S200" i="3" s="1"/>
  <c r="E200" i="16" s="1"/>
  <c r="P206" i="3"/>
  <c r="S206" i="3" s="1"/>
  <c r="E206" i="16" s="1"/>
  <c r="S3" i="3"/>
  <c r="E204" i="1" l="1"/>
  <c r="E137" i="1"/>
  <c r="E161" i="1"/>
  <c r="E214" i="1"/>
  <c r="E88" i="1"/>
  <c r="E62" i="1"/>
  <c r="E57" i="1"/>
  <c r="E36" i="1"/>
  <c r="E72" i="1"/>
  <c r="E208" i="1"/>
  <c r="E185" i="1"/>
  <c r="E107" i="1"/>
  <c r="E8" i="1"/>
  <c r="E106" i="1"/>
  <c r="E80" i="1"/>
  <c r="E23" i="1"/>
  <c r="E166" i="1"/>
  <c r="E43" i="1"/>
  <c r="E212" i="1"/>
  <c r="E111" i="1"/>
  <c r="E169" i="1"/>
  <c r="E202" i="1"/>
  <c r="E200" i="1"/>
  <c r="E196" i="1"/>
  <c r="E17" i="1"/>
  <c r="E98" i="1"/>
  <c r="E85" i="1"/>
  <c r="E203" i="1"/>
  <c r="E201" i="1"/>
  <c r="E74" i="1"/>
  <c r="E102" i="1"/>
  <c r="E136" i="1"/>
  <c r="E105" i="1"/>
  <c r="E93" i="1"/>
  <c r="E92" i="16"/>
  <c r="E221" i="1"/>
  <c r="E92" i="1"/>
  <c r="E38" i="1"/>
  <c r="E167" i="1"/>
  <c r="E91" i="1"/>
  <c r="E66" i="1"/>
  <c r="E130" i="1"/>
  <c r="E141" i="16"/>
  <c r="E109" i="1"/>
  <c r="E97" i="1"/>
  <c r="E65" i="1"/>
  <c r="E205" i="1"/>
  <c r="E113" i="1"/>
  <c r="E223" i="1"/>
  <c r="E31" i="1"/>
  <c r="E144" i="1"/>
  <c r="E126" i="1"/>
  <c r="E5" i="1"/>
  <c r="E121" i="1"/>
  <c r="E18" i="1"/>
  <c r="E155" i="1"/>
  <c r="E28" i="16"/>
  <c r="E132" i="1"/>
  <c r="E42" i="1"/>
  <c r="E213" i="1"/>
  <c r="E7" i="1"/>
  <c r="E154" i="16"/>
  <c r="E186" i="1"/>
  <c r="E153" i="1"/>
  <c r="E40" i="1"/>
  <c r="E5" i="16"/>
  <c r="E20" i="1"/>
  <c r="E190" i="1"/>
  <c r="E3" i="1"/>
  <c r="E133" i="1"/>
  <c r="E39" i="1"/>
  <c r="E174" i="1"/>
  <c r="E87" i="1"/>
  <c r="E148" i="1"/>
  <c r="E13" i="1"/>
  <c r="E114" i="1"/>
  <c r="E124" i="1"/>
  <c r="E172" i="1"/>
  <c r="E41" i="1"/>
  <c r="E170" i="1"/>
  <c r="E63" i="1"/>
  <c r="E194" i="1"/>
  <c r="E157" i="1"/>
  <c r="E76" i="1"/>
  <c r="E75" i="1"/>
  <c r="E56" i="1"/>
  <c r="E128" i="1"/>
  <c r="E139" i="1"/>
  <c r="E117" i="1"/>
  <c r="E27" i="1"/>
  <c r="E108" i="1"/>
  <c r="E10" i="1"/>
  <c r="E3" i="16"/>
  <c r="E206" i="1"/>
  <c r="E183" i="1"/>
  <c r="E37" i="1"/>
  <c r="E217" i="1"/>
  <c r="E225" i="1"/>
  <c r="E162" i="1"/>
  <c r="E78" i="1"/>
  <c r="E160" i="1"/>
  <c r="E125" i="1"/>
  <c r="E19" i="1"/>
  <c r="E123" i="1"/>
  <c r="E224" i="1"/>
  <c r="E115" i="1"/>
  <c r="E216" i="1"/>
  <c r="E95" i="1"/>
  <c r="E68" i="1"/>
  <c r="E142" i="1"/>
  <c r="E9" i="1"/>
  <c r="E62" i="16"/>
  <c r="E59" i="1"/>
  <c r="E103" i="1"/>
  <c r="E53" i="1"/>
  <c r="E81" i="1"/>
  <c r="E21" i="1"/>
  <c r="E29" i="16"/>
  <c r="E154" i="1"/>
  <c r="E116" i="1"/>
  <c r="E21" i="16"/>
  <c r="E79" i="1"/>
  <c r="E218" i="1"/>
  <c r="E164" i="1"/>
  <c r="E71" i="1"/>
  <c r="E77" i="1"/>
  <c r="E125" i="16"/>
  <c r="E54" i="1"/>
  <c r="E70" i="1"/>
  <c r="E89" i="1"/>
  <c r="E184" i="1"/>
  <c r="E138" i="1"/>
  <c r="E70" i="16"/>
  <c r="E101" i="1"/>
  <c r="E140" i="1"/>
  <c r="E99" i="1"/>
  <c r="E50" i="1"/>
  <c r="E14" i="1"/>
  <c r="E22" i="1"/>
  <c r="E207" i="16"/>
  <c r="E67" i="1"/>
  <c r="E151" i="1"/>
  <c r="E24" i="1"/>
  <c r="E127" i="1"/>
  <c r="E84" i="1"/>
  <c r="E120" i="1"/>
  <c r="E222" i="1"/>
  <c r="E159" i="1"/>
  <c r="E46" i="1"/>
  <c r="E29" i="1"/>
  <c r="E143" i="1"/>
  <c r="E15" i="1"/>
  <c r="E4" i="1"/>
  <c r="E179" i="1"/>
  <c r="E58" i="1"/>
  <c r="E192" i="1"/>
  <c r="E219" i="1"/>
  <c r="E165" i="1"/>
  <c r="E122" i="1"/>
  <c r="E135" i="1"/>
  <c r="E189" i="1"/>
  <c r="E73" i="1"/>
  <c r="E112" i="1"/>
  <c r="E149" i="1"/>
  <c r="E28" i="1"/>
  <c r="E199" i="1"/>
  <c r="E173" i="1"/>
  <c r="E32" i="1"/>
  <c r="E96" i="1"/>
  <c r="E119" i="1"/>
  <c r="E16" i="1"/>
  <c r="E146" i="1"/>
  <c r="E152" i="1"/>
  <c r="E115" i="16"/>
  <c r="E118" i="1"/>
  <c r="E171" i="1"/>
  <c r="E61" i="1"/>
  <c r="E195" i="1"/>
  <c r="E35" i="1"/>
  <c r="E129" i="1"/>
  <c r="E47" i="1"/>
  <c r="E64" i="16"/>
  <c r="E141" i="1"/>
  <c r="E45" i="1"/>
  <c r="E94" i="1"/>
  <c r="E193" i="1"/>
  <c r="E44" i="1"/>
  <c r="E38" i="16"/>
  <c r="E49" i="1"/>
  <c r="E26" i="1"/>
  <c r="S184" i="3"/>
  <c r="E184" i="16" s="1"/>
  <c r="S164" i="3"/>
  <c r="E164" i="16" s="1"/>
  <c r="S156" i="3"/>
  <c r="S153" i="3"/>
  <c r="E153" i="16" s="1"/>
  <c r="S149" i="3"/>
  <c r="E149" i="16" s="1"/>
  <c r="S131" i="3"/>
  <c r="E131" i="16" s="1"/>
  <c r="S112" i="3"/>
  <c r="E112" i="16" s="1"/>
  <c r="S74" i="3"/>
  <c r="E74" i="16" s="1"/>
  <c r="S71" i="3"/>
  <c r="S67" i="3"/>
  <c r="E67" i="16" s="1"/>
  <c r="S60" i="3"/>
  <c r="E60" i="16" s="1"/>
  <c r="S33" i="3"/>
  <c r="E33" i="16" s="1"/>
  <c r="S13" i="3"/>
  <c r="E13" i="16" s="1"/>
  <c r="S204" i="3"/>
  <c r="E204" i="16" s="1"/>
  <c r="S179" i="3"/>
  <c r="E179" i="16" s="1"/>
  <c r="S173" i="3"/>
  <c r="E173" i="16" s="1"/>
  <c r="S151" i="3"/>
  <c r="E151" i="16" s="1"/>
  <c r="S129" i="3"/>
  <c r="E129" i="16" s="1"/>
  <c r="S117" i="3"/>
  <c r="E117" i="16" s="1"/>
  <c r="S113" i="3"/>
  <c r="E113" i="16" s="1"/>
  <c r="S99" i="3"/>
  <c r="S87" i="3"/>
  <c r="E87" i="16" s="1"/>
  <c r="S76" i="3"/>
  <c r="E76" i="16" s="1"/>
  <c r="S58" i="3"/>
  <c r="E58" i="16" s="1"/>
  <c r="S31" i="3"/>
  <c r="E31" i="16" s="1"/>
  <c r="S10" i="3"/>
  <c r="E10" i="16" s="1"/>
  <c r="S15" i="3"/>
  <c r="S215" i="3"/>
  <c r="E215" i="16" s="1"/>
  <c r="S189" i="3"/>
  <c r="E189" i="16" s="1"/>
  <c r="S175" i="3"/>
  <c r="E175" i="16" s="1"/>
  <c r="S161" i="3"/>
  <c r="E161" i="16" s="1"/>
  <c r="S150" i="3"/>
  <c r="E150" i="16" s="1"/>
  <c r="S136" i="3"/>
  <c r="E136" i="16" s="1"/>
  <c r="S109" i="3"/>
  <c r="E109" i="16" s="1"/>
  <c r="S94" i="3"/>
  <c r="E94" i="16" s="1"/>
  <c r="S78" i="3"/>
  <c r="E78" i="16" s="1"/>
  <c r="S65" i="3"/>
  <c r="E65" i="16" s="1"/>
  <c r="S50" i="3"/>
  <c r="E50" i="16" s="1"/>
  <c r="S34" i="3"/>
  <c r="E34" i="16" s="1"/>
  <c r="N3" i="3"/>
  <c r="O3" i="3" s="1"/>
  <c r="D3" i="16" s="1"/>
  <c r="N5" i="3"/>
  <c r="O5" i="3" s="1"/>
  <c r="D5" i="16" s="1"/>
  <c r="N8" i="3"/>
  <c r="O8" i="3" s="1"/>
  <c r="D8" i="16" s="1"/>
  <c r="N10" i="3"/>
  <c r="O10" i="3" s="1"/>
  <c r="D10" i="16" s="1"/>
  <c r="N12" i="3"/>
  <c r="O12" i="3" s="1"/>
  <c r="D12" i="16" s="1"/>
  <c r="N13" i="3"/>
  <c r="O13" i="3" s="1"/>
  <c r="D13" i="16" s="1"/>
  <c r="N16" i="3"/>
  <c r="O16" i="3" s="1"/>
  <c r="D16" i="16" s="1"/>
  <c r="N18" i="3"/>
  <c r="O18" i="3" s="1"/>
  <c r="D18" i="16" s="1"/>
  <c r="N20" i="3"/>
  <c r="O20" i="3" s="1"/>
  <c r="D20" i="16" s="1"/>
  <c r="N22" i="3"/>
  <c r="O22" i="3" s="1"/>
  <c r="D22" i="16" s="1"/>
  <c r="N24" i="3"/>
  <c r="O24" i="3" s="1"/>
  <c r="D24" i="16" s="1"/>
  <c r="N27" i="3"/>
  <c r="O27" i="3" s="1"/>
  <c r="D27" i="16" s="1"/>
  <c r="N29" i="3"/>
  <c r="O29" i="3" s="1"/>
  <c r="D29" i="16" s="1"/>
  <c r="N31" i="3"/>
  <c r="O31" i="3" s="1"/>
  <c r="D31" i="16" s="1"/>
  <c r="N33" i="3"/>
  <c r="O33" i="3" s="1"/>
  <c r="D33" i="16" s="1"/>
  <c r="N35" i="3"/>
  <c r="O35" i="3" s="1"/>
  <c r="D35" i="16" s="1"/>
  <c r="N37" i="3"/>
  <c r="O37" i="3" s="1"/>
  <c r="D37" i="16" s="1"/>
  <c r="N39" i="3"/>
  <c r="O39" i="3" s="1"/>
  <c r="D39" i="16" s="1"/>
  <c r="N41" i="3"/>
  <c r="O41" i="3" s="1"/>
  <c r="D41" i="16" s="1"/>
  <c r="N43" i="3"/>
  <c r="O43" i="3" s="1"/>
  <c r="D43" i="16" s="1"/>
  <c r="N45" i="3"/>
  <c r="O45" i="3" s="1"/>
  <c r="D45" i="16" s="1"/>
  <c r="N47" i="3"/>
  <c r="O47" i="3" s="1"/>
  <c r="D47" i="16" s="1"/>
  <c r="N49" i="3"/>
  <c r="O49" i="3" s="1"/>
  <c r="D49" i="16" s="1"/>
  <c r="N51" i="3"/>
  <c r="O51" i="3" s="1"/>
  <c r="D51" i="16" s="1"/>
  <c r="N52" i="3"/>
  <c r="O52" i="3" s="1"/>
  <c r="D52" i="16" s="1"/>
  <c r="N54" i="3"/>
  <c r="O54" i="3" s="1"/>
  <c r="D54" i="16" s="1"/>
  <c r="N56" i="3"/>
  <c r="O56" i="3" s="1"/>
  <c r="D56" i="16" s="1"/>
  <c r="N58" i="3"/>
  <c r="O58" i="3" s="1"/>
  <c r="D58" i="16" s="1"/>
  <c r="N60" i="3"/>
  <c r="O60" i="3" s="1"/>
  <c r="D60" i="16" s="1"/>
  <c r="N62" i="3"/>
  <c r="O62" i="3" s="1"/>
  <c r="D62" i="16" s="1"/>
  <c r="N64" i="3"/>
  <c r="O64" i="3" s="1"/>
  <c r="D64" i="16" s="1"/>
  <c r="N67" i="3"/>
  <c r="O67" i="3" s="1"/>
  <c r="D67" i="16" s="1"/>
  <c r="N69" i="3"/>
  <c r="O69" i="3" s="1"/>
  <c r="D69" i="16" s="1"/>
  <c r="N71" i="3"/>
  <c r="O71" i="3" s="1"/>
  <c r="D71" i="16" s="1"/>
  <c r="N73" i="3"/>
  <c r="O73" i="3" s="1"/>
  <c r="D73" i="16" s="1"/>
  <c r="N74" i="3"/>
  <c r="O74" i="3" s="1"/>
  <c r="D74" i="16" s="1"/>
  <c r="N76" i="3"/>
  <c r="O76" i="3" s="1"/>
  <c r="D76" i="16" s="1"/>
  <c r="N79" i="3"/>
  <c r="O79" i="3" s="1"/>
  <c r="D79" i="16" s="1"/>
  <c r="N81" i="3"/>
  <c r="O81" i="3" s="1"/>
  <c r="D81" i="16" s="1"/>
  <c r="N83" i="3"/>
  <c r="O83" i="3" s="1"/>
  <c r="D83" i="16" s="1"/>
  <c r="N85" i="3"/>
  <c r="O85" i="3" s="1"/>
  <c r="D85" i="16" s="1"/>
  <c r="N87" i="3"/>
  <c r="O87" i="3" s="1"/>
  <c r="D87" i="16" s="1"/>
  <c r="N89" i="3"/>
  <c r="O89" i="3" s="1"/>
  <c r="D89" i="16" s="1"/>
  <c r="N91" i="3"/>
  <c r="O91" i="3" s="1"/>
  <c r="D91" i="16" s="1"/>
  <c r="N93" i="3"/>
  <c r="O93" i="3" s="1"/>
  <c r="D93" i="16" s="1"/>
  <c r="N95" i="3"/>
  <c r="O95" i="3" s="1"/>
  <c r="D95" i="16" s="1"/>
  <c r="N97" i="3"/>
  <c r="O97" i="3" s="1"/>
  <c r="D97" i="16" s="1"/>
  <c r="N99" i="3"/>
  <c r="O99" i="3" s="1"/>
  <c r="D99" i="16" s="1"/>
  <c r="N102" i="3"/>
  <c r="O102" i="3" s="1"/>
  <c r="D102" i="16" s="1"/>
  <c r="N104" i="3"/>
  <c r="O104" i="3" s="1"/>
  <c r="D104" i="16" s="1"/>
  <c r="N106" i="3"/>
  <c r="O106" i="3" s="1"/>
  <c r="D106" i="16" s="1"/>
  <c r="N108" i="3"/>
  <c r="O108" i="3" s="1"/>
  <c r="D108" i="16" s="1"/>
  <c r="N110" i="3"/>
  <c r="O110" i="3" s="1"/>
  <c r="D110" i="16" s="1"/>
  <c r="N112" i="3"/>
  <c r="O112" i="3" s="1"/>
  <c r="D112" i="16" s="1"/>
  <c r="N113" i="3"/>
  <c r="O113" i="3" s="1"/>
  <c r="D113" i="16" s="1"/>
  <c r="N115" i="3"/>
  <c r="O115" i="3" s="1"/>
  <c r="D115" i="16" s="1"/>
  <c r="N117" i="3"/>
  <c r="O117" i="3" s="1"/>
  <c r="D117" i="16" s="1"/>
  <c r="N119" i="3"/>
  <c r="O119" i="3" s="1"/>
  <c r="D119" i="16" s="1"/>
  <c r="N121" i="3"/>
  <c r="O121" i="3" s="1"/>
  <c r="D121" i="16" s="1"/>
  <c r="N123" i="3"/>
  <c r="O123" i="3" s="1"/>
  <c r="D123" i="16" s="1"/>
  <c r="N125" i="3"/>
  <c r="O125" i="3" s="1"/>
  <c r="D125" i="16" s="1"/>
  <c r="N127" i="3"/>
  <c r="O127" i="3" s="1"/>
  <c r="D127" i="16" s="1"/>
  <c r="N129" i="3"/>
  <c r="O129" i="3" s="1"/>
  <c r="D129" i="16" s="1"/>
  <c r="N131" i="3"/>
  <c r="O131" i="3" s="1"/>
  <c r="D131" i="16" s="1"/>
  <c r="N133" i="3"/>
  <c r="O133" i="3" s="1"/>
  <c r="D133" i="16" s="1"/>
  <c r="N135" i="3"/>
  <c r="O135" i="3" s="1"/>
  <c r="D135" i="16" s="1"/>
  <c r="N137" i="3"/>
  <c r="O137" i="3" s="1"/>
  <c r="D137" i="16" s="1"/>
  <c r="N139" i="3"/>
  <c r="O139" i="3" s="1"/>
  <c r="D139" i="16" s="1"/>
  <c r="N141" i="3"/>
  <c r="O141" i="3" s="1"/>
  <c r="D141" i="16" s="1"/>
  <c r="N143" i="3"/>
  <c r="O143" i="3" s="1"/>
  <c r="D143" i="16" s="1"/>
  <c r="N144" i="3"/>
  <c r="O144" i="3" s="1"/>
  <c r="D144" i="16" s="1"/>
  <c r="N145" i="3"/>
  <c r="O145" i="3" s="1"/>
  <c r="D145" i="16" s="1"/>
  <c r="N147" i="3"/>
  <c r="O147" i="3" s="1"/>
  <c r="D147" i="16" s="1"/>
  <c r="N149" i="3"/>
  <c r="O149" i="3" s="1"/>
  <c r="D149" i="16" s="1"/>
  <c r="N151" i="3"/>
  <c r="O151" i="3" s="1"/>
  <c r="D151" i="16" s="1"/>
  <c r="N153" i="3"/>
  <c r="O153" i="3" s="1"/>
  <c r="D153" i="16" s="1"/>
  <c r="N156" i="3"/>
  <c r="O156" i="3" s="1"/>
  <c r="D156" i="16" s="1"/>
  <c r="N159" i="3"/>
  <c r="O159" i="3" s="1"/>
  <c r="D159" i="16" s="1"/>
  <c r="N162" i="3"/>
  <c r="O162" i="3" s="1"/>
  <c r="D162" i="16" s="1"/>
  <c r="N164" i="3"/>
  <c r="O164" i="3" s="1"/>
  <c r="D164" i="16" s="1"/>
  <c r="N165" i="3"/>
  <c r="O165" i="3" s="1"/>
  <c r="D165" i="16" s="1"/>
  <c r="N167" i="3"/>
  <c r="O167" i="3" s="1"/>
  <c r="D167" i="16" s="1"/>
  <c r="N169" i="3"/>
  <c r="O169" i="3" s="1"/>
  <c r="D169" i="16" s="1"/>
  <c r="N171" i="3"/>
  <c r="O171" i="3" s="1"/>
  <c r="D171" i="16" s="1"/>
  <c r="N173" i="3"/>
  <c r="O173" i="3" s="1"/>
  <c r="D173" i="16" s="1"/>
  <c r="N176" i="3"/>
  <c r="O176" i="3" s="1"/>
  <c r="D176" i="16" s="1"/>
  <c r="N178" i="3"/>
  <c r="O178" i="3" s="1"/>
  <c r="D178" i="16" s="1"/>
  <c r="N179" i="3"/>
  <c r="O179" i="3" s="1"/>
  <c r="D179" i="16" s="1"/>
  <c r="N182" i="3"/>
  <c r="O182" i="3" s="1"/>
  <c r="D182" i="16" s="1"/>
  <c r="N184" i="3"/>
  <c r="O184" i="3" s="1"/>
  <c r="D184" i="16" s="1"/>
  <c r="N186" i="3"/>
  <c r="O186" i="3" s="1"/>
  <c r="D186" i="16" s="1"/>
  <c r="N188" i="3"/>
  <c r="O188" i="3" s="1"/>
  <c r="D188" i="16" s="1"/>
  <c r="N190" i="3"/>
  <c r="O190" i="3" s="1"/>
  <c r="D190" i="16" s="1"/>
  <c r="N192" i="3"/>
  <c r="O192" i="3" s="1"/>
  <c r="D192" i="16" s="1"/>
  <c r="N194" i="3"/>
  <c r="O194" i="3" s="1"/>
  <c r="D194" i="16" s="1"/>
  <c r="N196" i="3"/>
  <c r="O196" i="3" s="1"/>
  <c r="D196" i="16" s="1"/>
  <c r="N198" i="3"/>
  <c r="O198" i="3" s="1"/>
  <c r="D198" i="16" s="1"/>
  <c r="N200" i="3"/>
  <c r="O200" i="3" s="1"/>
  <c r="D200" i="16" s="1"/>
  <c r="N202" i="3"/>
  <c r="O202" i="3" s="1"/>
  <c r="D202" i="16" s="1"/>
  <c r="N204" i="3"/>
  <c r="O204" i="3" s="1"/>
  <c r="D204" i="16" s="1"/>
  <c r="N206" i="3"/>
  <c r="O206" i="3" s="1"/>
  <c r="D206" i="16" s="1"/>
  <c r="N208" i="3"/>
  <c r="O208" i="3" s="1"/>
  <c r="D208" i="16" s="1"/>
  <c r="N211" i="3"/>
  <c r="O211" i="3" s="1"/>
  <c r="D211" i="16" s="1"/>
  <c r="N216" i="3"/>
  <c r="O216" i="3" s="1"/>
  <c r="D216" i="16" s="1"/>
  <c r="N4" i="3"/>
  <c r="O4" i="3" s="1"/>
  <c r="D4" i="16" s="1"/>
  <c r="N6" i="3"/>
  <c r="O6" i="3" s="1"/>
  <c r="D6" i="16" s="1"/>
  <c r="N7" i="3"/>
  <c r="O7" i="3" s="1"/>
  <c r="D7" i="16" s="1"/>
  <c r="N9" i="3"/>
  <c r="O9" i="3" s="1"/>
  <c r="D9" i="16" s="1"/>
  <c r="N11" i="3"/>
  <c r="O11" i="3" s="1"/>
  <c r="D11" i="16" s="1"/>
  <c r="N14" i="3"/>
  <c r="O14" i="3" s="1"/>
  <c r="D14" i="16" s="1"/>
  <c r="N15" i="3"/>
  <c r="O15" i="3" s="1"/>
  <c r="D15" i="16" s="1"/>
  <c r="N17" i="3"/>
  <c r="O17" i="3" s="1"/>
  <c r="D17" i="16" s="1"/>
  <c r="N19" i="3"/>
  <c r="O19" i="3" s="1"/>
  <c r="D19" i="16" s="1"/>
  <c r="N21" i="3"/>
  <c r="O21" i="3" s="1"/>
  <c r="D21" i="16" s="1"/>
  <c r="N23" i="3"/>
  <c r="O23" i="3" s="1"/>
  <c r="D23" i="16" s="1"/>
  <c r="N25" i="3"/>
  <c r="O25" i="3" s="1"/>
  <c r="D25" i="16" s="1"/>
  <c r="N26" i="3"/>
  <c r="O26" i="3" s="1"/>
  <c r="D26" i="16" s="1"/>
  <c r="N28" i="3"/>
  <c r="O28" i="3" s="1"/>
  <c r="D28" i="16" s="1"/>
  <c r="N30" i="3"/>
  <c r="O30" i="3" s="1"/>
  <c r="D30" i="16" s="1"/>
  <c r="N32" i="3"/>
  <c r="O32" i="3" s="1"/>
  <c r="D32" i="16" s="1"/>
  <c r="N34" i="3"/>
  <c r="O34" i="3" s="1"/>
  <c r="D34" i="16" s="1"/>
  <c r="N36" i="3"/>
  <c r="O36" i="3" s="1"/>
  <c r="D36" i="16" s="1"/>
  <c r="N38" i="3"/>
  <c r="O38" i="3" s="1"/>
  <c r="D38" i="16" s="1"/>
  <c r="N40" i="3"/>
  <c r="O40" i="3" s="1"/>
  <c r="D40" i="16" s="1"/>
  <c r="N42" i="3"/>
  <c r="O42" i="3" s="1"/>
  <c r="D42" i="16" s="1"/>
  <c r="N44" i="3"/>
  <c r="O44" i="3" s="1"/>
  <c r="D44" i="16" s="1"/>
  <c r="N46" i="3"/>
  <c r="O46" i="3" s="1"/>
  <c r="D46" i="16" s="1"/>
  <c r="N48" i="3"/>
  <c r="O48" i="3" s="1"/>
  <c r="D48" i="16" s="1"/>
  <c r="N50" i="3"/>
  <c r="O50" i="3" s="1"/>
  <c r="D50" i="16" s="1"/>
  <c r="N53" i="3"/>
  <c r="O53" i="3" s="1"/>
  <c r="D53" i="16" s="1"/>
  <c r="N55" i="3"/>
  <c r="O55" i="3" s="1"/>
  <c r="D55" i="16" s="1"/>
  <c r="N57" i="3"/>
  <c r="O57" i="3" s="1"/>
  <c r="D57" i="16" s="1"/>
  <c r="N59" i="3"/>
  <c r="O59" i="3" s="1"/>
  <c r="D59" i="16" s="1"/>
  <c r="N61" i="3"/>
  <c r="O61" i="3" s="1"/>
  <c r="D61" i="16" s="1"/>
  <c r="N63" i="3"/>
  <c r="O63" i="3" s="1"/>
  <c r="D63" i="16" s="1"/>
  <c r="N65" i="3"/>
  <c r="O65" i="3" s="1"/>
  <c r="D65" i="16" s="1"/>
  <c r="N66" i="3"/>
  <c r="O66" i="3" s="1"/>
  <c r="D66" i="16" s="1"/>
  <c r="N68" i="3"/>
  <c r="O68" i="3" s="1"/>
  <c r="D68" i="16" s="1"/>
  <c r="N70" i="3"/>
  <c r="O70" i="3" s="1"/>
  <c r="D70" i="16" s="1"/>
  <c r="N72" i="3"/>
  <c r="O72" i="3" s="1"/>
  <c r="D72" i="16" s="1"/>
  <c r="N75" i="3"/>
  <c r="O75" i="3" s="1"/>
  <c r="D75" i="16" s="1"/>
  <c r="N77" i="3"/>
  <c r="O77" i="3" s="1"/>
  <c r="D77" i="16" s="1"/>
  <c r="N78" i="3"/>
  <c r="O78" i="3" s="1"/>
  <c r="D78" i="16" s="1"/>
  <c r="N80" i="3"/>
  <c r="O80" i="3" s="1"/>
  <c r="D80" i="16" s="1"/>
  <c r="N82" i="3"/>
  <c r="O82" i="3" s="1"/>
  <c r="D82" i="16" s="1"/>
  <c r="N84" i="3"/>
  <c r="O84" i="3" s="1"/>
  <c r="D84" i="16" s="1"/>
  <c r="N86" i="3"/>
  <c r="O86" i="3" s="1"/>
  <c r="D86" i="16" s="1"/>
  <c r="N88" i="3"/>
  <c r="O88" i="3" s="1"/>
  <c r="D88" i="16" s="1"/>
  <c r="N90" i="3"/>
  <c r="O90" i="3" s="1"/>
  <c r="D90" i="16" s="1"/>
  <c r="N92" i="3"/>
  <c r="O92" i="3" s="1"/>
  <c r="D92" i="16" s="1"/>
  <c r="N94" i="3"/>
  <c r="O94" i="3" s="1"/>
  <c r="D94" i="16" s="1"/>
  <c r="N96" i="3"/>
  <c r="O96" i="3" s="1"/>
  <c r="D96" i="16" s="1"/>
  <c r="N98" i="3"/>
  <c r="O98" i="3" s="1"/>
  <c r="D98" i="16" s="1"/>
  <c r="N100" i="3"/>
  <c r="O100" i="3" s="1"/>
  <c r="D100" i="16" s="1"/>
  <c r="N101" i="3"/>
  <c r="O101" i="3" s="1"/>
  <c r="D101" i="16" s="1"/>
  <c r="N103" i="3"/>
  <c r="O103" i="3" s="1"/>
  <c r="D103" i="16" s="1"/>
  <c r="N105" i="3"/>
  <c r="O105" i="3" s="1"/>
  <c r="D105" i="16" s="1"/>
  <c r="N107" i="3"/>
  <c r="O107" i="3" s="1"/>
  <c r="D107" i="16" s="1"/>
  <c r="N109" i="3"/>
  <c r="O109" i="3" s="1"/>
  <c r="D109" i="16" s="1"/>
  <c r="N111" i="3"/>
  <c r="O111" i="3" s="1"/>
  <c r="D111" i="16" s="1"/>
  <c r="N114" i="3"/>
  <c r="O114" i="3" s="1"/>
  <c r="D114" i="16" s="1"/>
  <c r="N116" i="3"/>
  <c r="O116" i="3" s="1"/>
  <c r="D116" i="16" s="1"/>
  <c r="N118" i="3"/>
  <c r="O118" i="3" s="1"/>
  <c r="D118" i="16" s="1"/>
  <c r="N120" i="3"/>
  <c r="O120" i="3" s="1"/>
  <c r="D120" i="16" s="1"/>
  <c r="N122" i="3"/>
  <c r="O122" i="3" s="1"/>
  <c r="D122" i="16" s="1"/>
  <c r="N124" i="3"/>
  <c r="O124" i="3" s="1"/>
  <c r="D124" i="16" s="1"/>
  <c r="N126" i="3"/>
  <c r="O126" i="3" s="1"/>
  <c r="D126" i="16" s="1"/>
  <c r="N128" i="3"/>
  <c r="O128" i="3" s="1"/>
  <c r="D128" i="16" s="1"/>
  <c r="N130" i="3"/>
  <c r="O130" i="3" s="1"/>
  <c r="D130" i="16" s="1"/>
  <c r="N132" i="3"/>
  <c r="O132" i="3" s="1"/>
  <c r="D132" i="16" s="1"/>
  <c r="N134" i="3"/>
  <c r="O134" i="3" s="1"/>
  <c r="D134" i="16" s="1"/>
  <c r="N136" i="3"/>
  <c r="O136" i="3" s="1"/>
  <c r="D136" i="16" s="1"/>
  <c r="N138" i="3"/>
  <c r="O138" i="3" s="1"/>
  <c r="D138" i="16" s="1"/>
  <c r="N140" i="3"/>
  <c r="O140" i="3" s="1"/>
  <c r="D140" i="16" s="1"/>
  <c r="N142" i="3"/>
  <c r="O142" i="3" s="1"/>
  <c r="D142" i="16" s="1"/>
  <c r="N146" i="3"/>
  <c r="O146" i="3" s="1"/>
  <c r="D146" i="16" s="1"/>
  <c r="N148" i="3"/>
  <c r="O148" i="3" s="1"/>
  <c r="D148" i="16" s="1"/>
  <c r="N150" i="3"/>
  <c r="O150" i="3" s="1"/>
  <c r="D150" i="16" s="1"/>
  <c r="N152" i="3"/>
  <c r="O152" i="3" s="1"/>
  <c r="D152" i="16" s="1"/>
  <c r="N154" i="3"/>
  <c r="O154" i="3" s="1"/>
  <c r="D154" i="16" s="1"/>
  <c r="N155" i="3"/>
  <c r="O155" i="3" s="1"/>
  <c r="D155" i="16" s="1"/>
  <c r="N157" i="3"/>
  <c r="O157" i="3" s="1"/>
  <c r="D157" i="16" s="1"/>
  <c r="N158" i="3"/>
  <c r="O158" i="3" s="1"/>
  <c r="D158" i="16" s="1"/>
  <c r="N160" i="3"/>
  <c r="O160" i="3" s="1"/>
  <c r="D160" i="16" s="1"/>
  <c r="N161" i="3"/>
  <c r="O161" i="3" s="1"/>
  <c r="D161" i="16" s="1"/>
  <c r="N163" i="3"/>
  <c r="O163" i="3" s="1"/>
  <c r="D163" i="16" s="1"/>
  <c r="N166" i="3"/>
  <c r="O166" i="3" s="1"/>
  <c r="D166" i="16" s="1"/>
  <c r="N168" i="3"/>
  <c r="O168" i="3" s="1"/>
  <c r="D168" i="16" s="1"/>
  <c r="N170" i="3"/>
  <c r="O170" i="3" s="1"/>
  <c r="D170" i="16" s="1"/>
  <c r="N172" i="3"/>
  <c r="O172" i="3" s="1"/>
  <c r="D172" i="16" s="1"/>
  <c r="N174" i="3"/>
  <c r="O174" i="3" s="1"/>
  <c r="D174" i="16" s="1"/>
  <c r="N175" i="3"/>
  <c r="O175" i="3" s="1"/>
  <c r="D175" i="16" s="1"/>
  <c r="N177" i="3"/>
  <c r="O177" i="3" s="1"/>
  <c r="D177" i="16" s="1"/>
  <c r="N180" i="3"/>
  <c r="O180" i="3" s="1"/>
  <c r="D180" i="16" s="1"/>
  <c r="N181" i="3"/>
  <c r="O181" i="3" s="1"/>
  <c r="D181" i="16" s="1"/>
  <c r="N183" i="3"/>
  <c r="O183" i="3" s="1"/>
  <c r="D183" i="16" s="1"/>
  <c r="N185" i="3"/>
  <c r="O185" i="3" s="1"/>
  <c r="D185" i="16" s="1"/>
  <c r="N187" i="3"/>
  <c r="O187" i="3" s="1"/>
  <c r="D187" i="16" s="1"/>
  <c r="N189" i="3"/>
  <c r="O189" i="3" s="1"/>
  <c r="D189" i="16" s="1"/>
  <c r="N191" i="3"/>
  <c r="O191" i="3" s="1"/>
  <c r="D191" i="16" s="1"/>
  <c r="N193" i="3"/>
  <c r="O193" i="3" s="1"/>
  <c r="D193" i="16" s="1"/>
  <c r="N195" i="3"/>
  <c r="O195" i="3" s="1"/>
  <c r="D195" i="16" s="1"/>
  <c r="N197" i="3"/>
  <c r="O197" i="3" s="1"/>
  <c r="D197" i="16" s="1"/>
  <c r="N199" i="3"/>
  <c r="O199" i="3" s="1"/>
  <c r="D199" i="16" s="1"/>
  <c r="N201" i="3"/>
  <c r="O201" i="3" s="1"/>
  <c r="D201" i="16" s="1"/>
  <c r="N203" i="3"/>
  <c r="O203" i="3" s="1"/>
  <c r="D203" i="16" s="1"/>
  <c r="N205" i="3"/>
  <c r="O205" i="3" s="1"/>
  <c r="D205" i="16" s="1"/>
  <c r="N207" i="3"/>
  <c r="O207" i="3" s="1"/>
  <c r="D207" i="16" s="1"/>
  <c r="N209" i="3"/>
  <c r="O209" i="3" s="1"/>
  <c r="D209" i="16" s="1"/>
  <c r="N210" i="3"/>
  <c r="O210" i="3" s="1"/>
  <c r="D210" i="16" s="1"/>
  <c r="N212" i="3"/>
  <c r="O212" i="3" s="1"/>
  <c r="D212" i="16" s="1"/>
  <c r="N213" i="3"/>
  <c r="O213" i="3" s="1"/>
  <c r="D213" i="16" s="1"/>
  <c r="N214" i="3"/>
  <c r="O214" i="3" s="1"/>
  <c r="D214" i="16" s="1"/>
  <c r="N215" i="3"/>
  <c r="O215" i="3" s="1"/>
  <c r="D215" i="16" s="1"/>
  <c r="J82" i="3"/>
  <c r="D170" i="1" s="1"/>
  <c r="J28" i="3"/>
  <c r="D155" i="1" s="1"/>
  <c r="J191" i="3"/>
  <c r="D151" i="1" s="1"/>
  <c r="J6" i="3"/>
  <c r="D192" i="1" s="1"/>
  <c r="J57" i="3"/>
  <c r="D157" i="1" s="1"/>
  <c r="J11" i="3"/>
  <c r="D58" i="1" s="1"/>
  <c r="J135" i="3"/>
  <c r="D126" i="1" s="1"/>
  <c r="J65" i="3"/>
  <c r="D178" i="1" s="1"/>
  <c r="J40" i="3"/>
  <c r="D53" i="1" s="1"/>
  <c r="E82" i="1" l="1"/>
  <c r="E198" i="1"/>
  <c r="E197" i="1"/>
  <c r="E64" i="1"/>
  <c r="E180" i="1"/>
  <c r="E52" i="1"/>
  <c r="E181" i="1"/>
  <c r="E60" i="1"/>
  <c r="E71" i="16"/>
  <c r="E86" i="1"/>
  <c r="E178" i="1"/>
  <c r="E147" i="1"/>
  <c r="E134" i="1"/>
  <c r="E55" i="1"/>
  <c r="E158" i="1"/>
  <c r="E69" i="1"/>
  <c r="E6" i="1"/>
  <c r="E30" i="1"/>
  <c r="E51" i="1"/>
  <c r="E188" i="1"/>
  <c r="E34" i="1"/>
  <c r="E99" i="16"/>
  <c r="E187" i="1"/>
  <c r="E156" i="1"/>
  <c r="E12" i="1"/>
  <c r="E131" i="1"/>
  <c r="E156" i="16"/>
  <c r="E90" i="1"/>
  <c r="E83" i="1"/>
  <c r="E110" i="1"/>
  <c r="E207" i="1"/>
  <c r="E104" i="1"/>
  <c r="E145" i="1"/>
  <c r="E150" i="1"/>
  <c r="E25" i="1"/>
  <c r="E168" i="1"/>
  <c r="E100" i="1"/>
  <c r="E163" i="1"/>
  <c r="E215" i="1"/>
  <c r="E11" i="1"/>
  <c r="E15" i="16"/>
  <c r="E48" i="1"/>
  <c r="E33" i="1"/>
  <c r="J25" i="3"/>
  <c r="D154" i="1" s="1"/>
  <c r="J85" i="3"/>
  <c r="D95" i="1" s="1"/>
  <c r="J32" i="3"/>
  <c r="D38" i="1" s="1"/>
  <c r="J72" i="3"/>
  <c r="D68" i="1" s="1"/>
  <c r="J190" i="3"/>
  <c r="D202" i="1" s="1"/>
  <c r="J216" i="3"/>
  <c r="D208" i="1" s="1"/>
  <c r="J77" i="3"/>
  <c r="D221" i="1" s="1"/>
  <c r="J116" i="3"/>
  <c r="D57" i="1" s="1"/>
  <c r="J12" i="3"/>
  <c r="D80" i="1" s="1"/>
  <c r="J68" i="3"/>
  <c r="D4" i="1" s="1"/>
  <c r="J183" i="3"/>
  <c r="D79" i="1" s="1"/>
  <c r="J71" i="3"/>
  <c r="D60" i="1" s="1"/>
  <c r="J136" i="3"/>
  <c r="D147" i="1" s="1"/>
  <c r="J61" i="3"/>
  <c r="D101" i="1" s="1"/>
  <c r="J101" i="3"/>
  <c r="D171" i="1" s="1"/>
  <c r="J14" i="3"/>
  <c r="D153" i="1" s="1"/>
  <c r="J70" i="3"/>
  <c r="D138" i="1" s="1"/>
  <c r="J149" i="3"/>
  <c r="D33" i="1" s="1"/>
  <c r="J121" i="3"/>
  <c r="D54" i="1" s="1"/>
  <c r="J176" i="3"/>
  <c r="D218" i="1" s="1"/>
  <c r="J204" i="3"/>
  <c r="D6" i="1" s="1"/>
  <c r="J8" i="3"/>
  <c r="D8" i="1" s="1"/>
  <c r="J49" i="3"/>
  <c r="D75" i="1" s="1"/>
  <c r="J192" i="3"/>
  <c r="D189" i="1" s="1"/>
  <c r="J141" i="3"/>
  <c r="D130" i="1" s="1"/>
  <c r="J95" i="3"/>
  <c r="D115" i="1" s="1"/>
  <c r="J79" i="3"/>
  <c r="D17" i="1" s="1"/>
  <c r="J47" i="3"/>
  <c r="D97" i="1" s="1"/>
  <c r="J5" i="3"/>
  <c r="D40" i="1" s="1"/>
  <c r="J98" i="3"/>
  <c r="D70" i="1" s="1"/>
  <c r="J138" i="3"/>
  <c r="D222" i="1" s="1"/>
  <c r="J172" i="3"/>
  <c r="D217" i="1" s="1"/>
  <c r="J210" i="3"/>
  <c r="D205" i="1" s="1"/>
  <c r="J41" i="3"/>
  <c r="D128" i="1" s="1"/>
  <c r="J90" i="3"/>
  <c r="D216" i="1" s="1"/>
  <c r="J130" i="3"/>
  <c r="D71" i="1" s="1"/>
  <c r="J212" i="3"/>
  <c r="D165" i="1" s="1"/>
  <c r="J173" i="3"/>
  <c r="D150" i="1" s="1"/>
  <c r="J164" i="3"/>
  <c r="D163" i="1" s="1"/>
  <c r="J131" i="3"/>
  <c r="D100" i="1" s="1"/>
  <c r="J110" i="3"/>
  <c r="D196" i="1" s="1"/>
  <c r="J76" i="3"/>
  <c r="D52" i="1" s="1"/>
  <c r="J35" i="3"/>
  <c r="D99" i="1" s="1"/>
  <c r="J31" i="3"/>
  <c r="D156" i="1" s="1"/>
  <c r="J84" i="3"/>
  <c r="D89" i="1" s="1"/>
  <c r="J185" i="3"/>
  <c r="D37" i="1" s="1"/>
  <c r="J114" i="3"/>
  <c r="D46" i="1" s="1"/>
  <c r="J124" i="3"/>
  <c r="D16" i="1" s="1"/>
  <c r="J75" i="3"/>
  <c r="D184" i="1" s="1"/>
  <c r="J152" i="3"/>
  <c r="D102" i="1" s="1"/>
  <c r="J178" i="3"/>
  <c r="D127" i="1" s="1"/>
  <c r="J153" i="3"/>
  <c r="D188" i="1" s="1"/>
  <c r="J99" i="3"/>
  <c r="D34" i="1" s="1"/>
  <c r="J87" i="3"/>
  <c r="D158" i="1" s="1"/>
  <c r="J69" i="3"/>
  <c r="D129" i="1" s="1"/>
  <c r="J60" i="3"/>
  <c r="D12" i="1" s="1"/>
  <c r="J24" i="3"/>
  <c r="D43" i="1" s="1"/>
  <c r="J13" i="3"/>
  <c r="D25" i="1" s="1"/>
  <c r="J22" i="3"/>
  <c r="D108" i="1" s="1"/>
  <c r="J42" i="3"/>
  <c r="D193" i="1" s="1"/>
  <c r="J63" i="3"/>
  <c r="D194" i="1" s="1"/>
  <c r="J151" i="3"/>
  <c r="D198" i="1" s="1"/>
  <c r="J48" i="3"/>
  <c r="D92" i="1" s="1"/>
  <c r="J67" i="3"/>
  <c r="D168" i="1" s="1"/>
  <c r="J129" i="3"/>
  <c r="D69" i="1" s="1"/>
  <c r="J182" i="3"/>
  <c r="D112" i="1" s="1"/>
  <c r="J211" i="3"/>
  <c r="D20" i="1" s="1"/>
  <c r="J3" i="3"/>
  <c r="D10" i="1" s="1"/>
  <c r="J107" i="3"/>
  <c r="D105" i="1" s="1"/>
  <c r="J100" i="3"/>
  <c r="D224" i="1" s="1"/>
  <c r="J175" i="3"/>
  <c r="D180" i="1" s="1"/>
  <c r="J209" i="3"/>
  <c r="D214" i="1" s="1"/>
  <c r="J195" i="3"/>
  <c r="D3" i="1" s="1"/>
  <c r="J180" i="3"/>
  <c r="D23" i="1" s="1"/>
  <c r="J166" i="3"/>
  <c r="D28" i="1" s="1"/>
  <c r="J155" i="3"/>
  <c r="D120" i="1" s="1"/>
  <c r="J142" i="3"/>
  <c r="D148" i="1" s="1"/>
  <c r="J126" i="3"/>
  <c r="D125" i="1" s="1"/>
  <c r="J96" i="3"/>
  <c r="D143" i="1" s="1"/>
  <c r="J105" i="3"/>
  <c r="D118" i="1" s="1"/>
  <c r="J205" i="3"/>
  <c r="D203" i="1" s="1"/>
  <c r="J215" i="3"/>
  <c r="D207" i="1" s="1"/>
  <c r="J106" i="3"/>
  <c r="D109" i="1" s="1"/>
  <c r="J165" i="3"/>
  <c r="D174" i="1" s="1"/>
  <c r="J117" i="3"/>
  <c r="D48" i="1" s="1"/>
  <c r="J51" i="3"/>
  <c r="D98" i="1" s="1"/>
  <c r="J123" i="3"/>
  <c r="D159" i="1" s="1"/>
  <c r="J66" i="3"/>
  <c r="D142" i="1" s="1"/>
  <c r="J55" i="3"/>
  <c r="D140" i="1" s="1"/>
  <c r="J18" i="3"/>
  <c r="D50" i="1" s="1"/>
  <c r="J137" i="3"/>
  <c r="D185" i="1" s="1"/>
  <c r="J202" i="3"/>
  <c r="D183" i="1" s="1"/>
  <c r="J91" i="3"/>
  <c r="D41" i="1" s="1"/>
  <c r="J16" i="3"/>
  <c r="D65" i="1" s="1"/>
  <c r="J109" i="3"/>
  <c r="D64" i="1" s="1"/>
  <c r="J20" i="3"/>
  <c r="D85" i="1" s="1"/>
  <c r="J206" i="3"/>
  <c r="D204" i="1" s="1"/>
  <c r="J194" i="3"/>
  <c r="D66" i="1" s="1"/>
  <c r="J159" i="3"/>
  <c r="D132" i="1" s="1"/>
  <c r="J156" i="3"/>
  <c r="D131" i="1" s="1"/>
  <c r="J133" i="3"/>
  <c r="D13" i="1" s="1"/>
  <c r="J127" i="3"/>
  <c r="D114" i="1" s="1"/>
  <c r="J102" i="3"/>
  <c r="D5" i="1" s="1"/>
  <c r="J83" i="3"/>
  <c r="D35" i="1" s="1"/>
  <c r="J73" i="3"/>
  <c r="D63" i="1" s="1"/>
  <c r="J45" i="3"/>
  <c r="D56" i="1" s="1"/>
  <c r="J27" i="3"/>
  <c r="D49" i="1" s="1"/>
  <c r="J10" i="3"/>
  <c r="D55" i="1" s="1"/>
  <c r="J184" i="3"/>
  <c r="D86" i="1" s="1"/>
  <c r="J50" i="3"/>
  <c r="D215" i="1" s="1"/>
  <c r="J108" i="3"/>
  <c r="D172" i="1" s="1"/>
  <c r="J26" i="3"/>
  <c r="D27" i="1" s="1"/>
  <c r="J119" i="3"/>
  <c r="D124" i="1" s="1"/>
  <c r="J52" i="3"/>
  <c r="D59" i="1" s="1"/>
  <c r="J162" i="3"/>
  <c r="D200" i="1" s="1"/>
  <c r="J7" i="3"/>
  <c r="D166" i="1" s="1"/>
  <c r="J147" i="3"/>
  <c r="D78" i="1" s="1"/>
  <c r="J139" i="3"/>
  <c r="D32" i="1" s="1"/>
  <c r="J62" i="3"/>
  <c r="D9" i="1" s="1"/>
  <c r="J150" i="3"/>
  <c r="D187" i="1" s="1"/>
  <c r="J4" i="3"/>
  <c r="D91" i="1" s="1"/>
  <c r="J59" i="3"/>
  <c r="D141" i="1" s="1"/>
  <c r="J168" i="3"/>
  <c r="D223" i="1" s="1"/>
  <c r="J46" i="3"/>
  <c r="D94" i="1" s="1"/>
  <c r="J132" i="3"/>
  <c r="D160" i="1" s="1"/>
  <c r="J170" i="3"/>
  <c r="D149" i="1" s="1"/>
  <c r="J34" i="3"/>
  <c r="D90" i="1" s="1"/>
  <c r="J93" i="3"/>
  <c r="D18" i="1" s="1"/>
  <c r="J188" i="3"/>
  <c r="D106" i="1" s="1"/>
  <c r="J37" i="3"/>
  <c r="D139" i="1" s="1"/>
  <c r="J113" i="3"/>
  <c r="D145" i="1" s="1"/>
  <c r="J144" i="3"/>
  <c r="D161" i="1" s="1"/>
  <c r="J169" i="3"/>
  <c r="D84" i="1" s="1"/>
  <c r="J198" i="3"/>
  <c r="D31" i="1" s="1"/>
  <c r="J64" i="3"/>
  <c r="D47" i="1" s="1"/>
  <c r="J38" i="3"/>
  <c r="D44" i="1" s="1"/>
  <c r="J86" i="3"/>
  <c r="D15" i="1" s="1"/>
  <c r="J128" i="3"/>
  <c r="D119" i="1" s="1"/>
  <c r="J163" i="3"/>
  <c r="D74" i="1" s="1"/>
  <c r="J201" i="3"/>
  <c r="D62" i="1" s="1"/>
  <c r="J78" i="3"/>
  <c r="D82" i="1" s="1"/>
  <c r="J120" i="3"/>
  <c r="D146" i="1" s="1"/>
  <c r="J157" i="3"/>
  <c r="D162" i="1" s="1"/>
  <c r="J193" i="3"/>
  <c r="D213" i="1" s="1"/>
  <c r="J214" i="3"/>
  <c r="D219" i="1" s="1"/>
  <c r="J203" i="3"/>
  <c r="D190" i="1" s="1"/>
  <c r="J187" i="3"/>
  <c r="D73" i="1" s="1"/>
  <c r="J174" i="3"/>
  <c r="D39" i="1" s="1"/>
  <c r="J160" i="3"/>
  <c r="D225" i="1" s="1"/>
  <c r="J148" i="3"/>
  <c r="D87" i="1" s="1"/>
  <c r="J134" i="3"/>
  <c r="D96" i="1" s="1"/>
  <c r="J118" i="3"/>
  <c r="D19" i="1" s="1"/>
  <c r="J103" i="3"/>
  <c r="D123" i="1" s="1"/>
  <c r="J88" i="3"/>
  <c r="D195" i="1" s="1"/>
  <c r="J44" i="3"/>
  <c r="D103" i="1" s="1"/>
  <c r="J15" i="3"/>
  <c r="D11" i="1" s="1"/>
  <c r="J36" i="3"/>
  <c r="D81" i="1" s="1"/>
  <c r="J161" i="3"/>
  <c r="D110" i="1" s="1"/>
  <c r="J92" i="3"/>
  <c r="D93" i="1" s="1"/>
  <c r="J122" i="3"/>
  <c r="D136" i="1" s="1"/>
  <c r="J94" i="3"/>
  <c r="D83" i="1" s="1"/>
  <c r="J30" i="3"/>
  <c r="D117" i="1" s="1"/>
  <c r="J154" i="3"/>
  <c r="D7" i="1" s="1"/>
  <c r="J213" i="3"/>
  <c r="D206" i="1" s="1"/>
  <c r="J177" i="3"/>
  <c r="D201" i="1" s="1"/>
  <c r="J189" i="3"/>
  <c r="D134" i="1" s="1"/>
  <c r="J199" i="3"/>
  <c r="D67" i="1" s="1"/>
  <c r="J208" i="3"/>
  <c r="D122" i="1" s="1"/>
  <c r="J196" i="3"/>
  <c r="D135" i="1" s="1"/>
  <c r="J171" i="3"/>
  <c r="D164" i="1" s="1"/>
  <c r="J145" i="3"/>
  <c r="D173" i="1" s="1"/>
  <c r="J115" i="3"/>
  <c r="D152" i="1" s="1"/>
  <c r="J104" i="3"/>
  <c r="D29" i="1" s="1"/>
  <c r="J97" i="3"/>
  <c r="D61" i="1" s="1"/>
  <c r="J74" i="3"/>
  <c r="D51" i="1" s="1"/>
  <c r="J58" i="3"/>
  <c r="D104" i="1" s="1"/>
  <c r="J39" i="3"/>
  <c r="D42" i="1" s="1"/>
  <c r="J29" i="3"/>
  <c r="D21" i="1" s="1"/>
  <c r="J146" i="3"/>
  <c r="D212" i="1" s="1"/>
  <c r="J181" i="3"/>
  <c r="D133" i="1" s="1"/>
  <c r="J17" i="3"/>
  <c r="D167" i="1" s="1"/>
  <c r="J56" i="3"/>
  <c r="D137" i="1" s="1"/>
  <c r="J140" i="3"/>
  <c r="D186" i="1" s="1"/>
  <c r="J19" i="3"/>
  <c r="D179" i="1" s="1"/>
  <c r="J111" i="3"/>
  <c r="D144" i="1" s="1"/>
  <c r="J80" i="3"/>
  <c r="D88" i="1" s="1"/>
  <c r="J53" i="3"/>
  <c r="D76" i="1" s="1"/>
  <c r="J23" i="3"/>
  <c r="D26" i="1" s="1"/>
  <c r="J33" i="3"/>
  <c r="D30" i="1" s="1"/>
  <c r="J207" i="3"/>
  <c r="D22" i="1" s="1"/>
  <c r="J21" i="3"/>
  <c r="D116" i="1" s="1"/>
  <c r="J9" i="3"/>
  <c r="D14" i="1" s="1"/>
  <c r="J197" i="3"/>
  <c r="D113" i="1" s="1"/>
  <c r="J158" i="3"/>
  <c r="D199" i="1" s="1"/>
  <c r="J200" i="3"/>
  <c r="D36" i="1" s="1"/>
  <c r="J186" i="3"/>
  <c r="D24" i="1" s="1"/>
  <c r="J179" i="3"/>
  <c r="D181" i="1" s="1"/>
  <c r="J167" i="3"/>
  <c r="D111" i="1" s="1"/>
  <c r="J143" i="3"/>
  <c r="D72" i="1" s="1"/>
  <c r="J125" i="3"/>
  <c r="D77" i="1" s="1"/>
  <c r="J112" i="3"/>
  <c r="D197" i="1" s="1"/>
  <c r="J89" i="3"/>
  <c r="D107" i="1" s="1"/>
  <c r="J81" i="3"/>
  <c r="D169" i="1" s="1"/>
  <c r="J54" i="3"/>
  <c r="D45" i="1" s="1"/>
  <c r="J43" i="3"/>
  <c r="D121" i="1" s="1"/>
  <c r="E27" i="3" l="1"/>
  <c r="E153" i="3"/>
  <c r="E123" i="3"/>
  <c r="E195" i="3"/>
  <c r="E99" i="3"/>
  <c r="E133" i="3"/>
  <c r="E45" i="3"/>
  <c r="E178" i="3"/>
  <c r="E39" i="3"/>
  <c r="E162" i="3"/>
  <c r="E115" i="3"/>
  <c r="E12" i="3"/>
  <c r="E132" i="3"/>
  <c r="E17" i="3"/>
  <c r="E171" i="3"/>
  <c r="E10" i="3"/>
  <c r="E69" i="3"/>
  <c r="E15" i="3"/>
  <c r="E11" i="3"/>
  <c r="E136" i="3"/>
  <c r="E144" i="3"/>
  <c r="E116" i="3"/>
  <c r="E85" i="3"/>
  <c r="E96" i="3"/>
  <c r="E187" i="3"/>
  <c r="E112" i="3"/>
  <c r="E54" i="3"/>
  <c r="E200" i="3"/>
  <c r="E127" i="3"/>
  <c r="E196" i="3"/>
  <c r="E145" i="3"/>
  <c r="E146" i="3"/>
  <c r="E3" i="3"/>
  <c r="E13" i="3"/>
  <c r="E18" i="3"/>
  <c r="E159" i="3"/>
  <c r="E19" i="3"/>
  <c r="E83" i="3"/>
  <c r="E88" i="3"/>
  <c r="E7" i="3"/>
  <c r="E160" i="3"/>
  <c r="E57" i="3"/>
  <c r="E4" i="3"/>
  <c r="E87" i="3"/>
  <c r="E163" i="3"/>
  <c r="E118" i="3"/>
  <c r="E28" i="3"/>
  <c r="E169" i="3"/>
  <c r="E74" i="3"/>
  <c r="E154" i="3"/>
  <c r="E181" i="3"/>
  <c r="E107" i="3"/>
  <c r="E124" i="3"/>
  <c r="E122" i="3"/>
  <c r="E46" i="3"/>
  <c r="E26" i="3"/>
  <c r="E70" i="3"/>
  <c r="E126" i="3"/>
  <c r="E175" i="3"/>
  <c r="E8" i="3"/>
  <c r="E71" i="3"/>
  <c r="E101" i="3"/>
  <c r="E172" i="3"/>
  <c r="E22" i="3"/>
  <c r="E142" i="3"/>
  <c r="E50" i="3"/>
  <c r="E40" i="3"/>
  <c r="E102" i="3"/>
  <c r="E30" i="3"/>
  <c r="E61" i="3"/>
  <c r="E90" i="3"/>
  <c r="E152" i="3"/>
  <c r="C152" i="16" s="1"/>
  <c r="E67" i="3"/>
  <c r="E151" i="3"/>
  <c r="E155" i="3"/>
  <c r="E100" i="3"/>
  <c r="E121" i="3"/>
  <c r="E170" i="3"/>
  <c r="E212" i="3"/>
  <c r="E98" i="3"/>
  <c r="E21" i="3"/>
  <c r="E89" i="3"/>
  <c r="E63" i="3"/>
  <c r="E174" i="3"/>
  <c r="E6" i="3"/>
  <c r="E167" i="3"/>
  <c r="E32" i="3"/>
  <c r="E120" i="3"/>
  <c r="E97" i="3"/>
  <c r="E191" i="3"/>
  <c r="E194" i="3"/>
  <c r="E78" i="3"/>
  <c r="E72" i="3"/>
  <c r="E113" i="3"/>
  <c r="E190" i="3"/>
  <c r="E201" i="3"/>
  <c r="E211" i="3"/>
  <c r="E208" i="3"/>
  <c r="E24" i="3"/>
  <c r="E58" i="3"/>
  <c r="E81" i="3"/>
  <c r="E189" i="3"/>
  <c r="E55" i="3"/>
  <c r="E125" i="3"/>
  <c r="E119" i="3"/>
  <c r="E182" i="3"/>
  <c r="E66" i="3"/>
  <c r="E129" i="3"/>
  <c r="E52" i="3"/>
  <c r="E134" i="3"/>
  <c r="E188" i="3"/>
  <c r="E137" i="3"/>
  <c r="E198" i="3"/>
  <c r="E68" i="3"/>
  <c r="E148" i="3"/>
  <c r="E156" i="3"/>
  <c r="E193" i="3"/>
  <c r="E86" i="3"/>
  <c r="E37" i="3"/>
  <c r="E93" i="3"/>
  <c r="E143" i="3"/>
  <c r="E213" i="3"/>
  <c r="E33" i="3"/>
  <c r="E59" i="3"/>
  <c r="E210" i="3"/>
  <c r="E205" i="3"/>
  <c r="E42" i="3"/>
  <c r="E53" i="3"/>
  <c r="E180" i="3"/>
  <c r="E108" i="3"/>
  <c r="E114" i="3"/>
  <c r="E92" i="3"/>
  <c r="E130" i="3"/>
  <c r="E105" i="3"/>
  <c r="E204" i="3"/>
  <c r="E80" i="3"/>
  <c r="E140" i="3"/>
  <c r="E176" i="3"/>
  <c r="E75" i="3"/>
  <c r="E207" i="3"/>
  <c r="E84" i="3"/>
  <c r="E138" i="3"/>
  <c r="E29" i="3"/>
  <c r="E209" i="3"/>
  <c r="E36" i="3"/>
  <c r="E82" i="3"/>
  <c r="E94" i="3"/>
  <c r="E168" i="3"/>
  <c r="E41" i="3"/>
  <c r="E48" i="3"/>
  <c r="E128" i="3"/>
  <c r="E216" i="3"/>
  <c r="E34" i="3"/>
  <c r="E183" i="3"/>
  <c r="E25" i="3"/>
  <c r="E73" i="3"/>
  <c r="E185" i="3"/>
  <c r="E64" i="3"/>
  <c r="E206" i="3"/>
  <c r="E44" i="3"/>
  <c r="E60" i="3"/>
  <c r="E38" i="3"/>
  <c r="E184" i="3"/>
  <c r="E23" i="3"/>
  <c r="E214" i="3"/>
  <c r="E179" i="3"/>
  <c r="E203" i="3"/>
  <c r="E43" i="3"/>
  <c r="E157" i="3"/>
  <c r="E161" i="3"/>
  <c r="E149" i="3"/>
  <c r="E166" i="3"/>
  <c r="E49" i="3"/>
  <c r="E199" i="3"/>
  <c r="E135" i="3"/>
  <c r="E215" i="3"/>
  <c r="E106" i="3"/>
  <c r="E139" i="3"/>
  <c r="E173" i="3"/>
  <c r="E117" i="3"/>
  <c r="E147" i="3"/>
  <c r="E5" i="3"/>
  <c r="E20" i="3"/>
  <c r="E158" i="3"/>
  <c r="E131" i="3"/>
  <c r="E192" i="3"/>
  <c r="E51" i="3"/>
  <c r="E91" i="3"/>
  <c r="E35" i="3"/>
  <c r="E76" i="3"/>
  <c r="E62" i="3"/>
  <c r="E110" i="3"/>
  <c r="E202" i="3"/>
  <c r="E31" i="3"/>
  <c r="E177" i="3"/>
  <c r="E165" i="3"/>
  <c r="E197" i="3"/>
  <c r="E65" i="3"/>
  <c r="E56" i="3"/>
  <c r="E14" i="3"/>
  <c r="E77" i="3"/>
  <c r="E111" i="3"/>
  <c r="E109" i="3"/>
  <c r="E150" i="3"/>
  <c r="E9" i="3"/>
  <c r="E95" i="3"/>
  <c r="E141" i="3"/>
  <c r="E47" i="3"/>
  <c r="E164" i="3"/>
  <c r="E79" i="3"/>
  <c r="E104" i="3"/>
  <c r="E103" i="3"/>
  <c r="E186" i="3"/>
  <c r="E16" i="3"/>
  <c r="C187" i="1" l="1"/>
  <c r="C150" i="16"/>
  <c r="C174" i="1"/>
  <c r="C165" i="16"/>
  <c r="C100" i="1"/>
  <c r="C131" i="16"/>
  <c r="C24" i="1"/>
  <c r="C186" i="16"/>
  <c r="C29" i="1"/>
  <c r="C104" i="16"/>
  <c r="C130" i="1"/>
  <c r="C141" i="16"/>
  <c r="C64" i="1"/>
  <c r="C109" i="16"/>
  <c r="C137" i="1"/>
  <c r="C56" i="16"/>
  <c r="C201" i="1"/>
  <c r="C177" i="16"/>
  <c r="C196" i="1"/>
  <c r="C110" i="16"/>
  <c r="C41" i="1"/>
  <c r="C91" i="16"/>
  <c r="C199" i="1"/>
  <c r="C158" i="16"/>
  <c r="C78" i="1"/>
  <c r="C147" i="16"/>
  <c r="C109" i="1"/>
  <c r="C106" i="16"/>
  <c r="C67" i="1"/>
  <c r="C199" i="16"/>
  <c r="C110" i="1"/>
  <c r="C161" i="16"/>
  <c r="C181" i="1"/>
  <c r="C179" i="16"/>
  <c r="C103" i="1"/>
  <c r="C44" i="16"/>
  <c r="C90" i="1"/>
  <c r="C34" i="16"/>
  <c r="C170" i="1"/>
  <c r="C82" i="16"/>
  <c r="C22" i="1"/>
  <c r="C207" i="16"/>
  <c r="C88" i="1"/>
  <c r="C80" i="16"/>
  <c r="C71" i="1"/>
  <c r="C130" i="16"/>
  <c r="C172" i="1"/>
  <c r="C108" i="16"/>
  <c r="C203" i="1"/>
  <c r="C205" i="16"/>
  <c r="C206" i="1"/>
  <c r="C213" i="16"/>
  <c r="C139" i="1"/>
  <c r="C37" i="16"/>
  <c r="C87" i="1"/>
  <c r="C148" i="16"/>
  <c r="C185" i="1"/>
  <c r="C137" i="16"/>
  <c r="C69" i="1"/>
  <c r="C129" i="16"/>
  <c r="C77" i="1"/>
  <c r="C125" i="16"/>
  <c r="C20" i="1"/>
  <c r="C211" i="16"/>
  <c r="C68" i="1"/>
  <c r="C72" i="16"/>
  <c r="C61" i="1"/>
  <c r="C97" i="16"/>
  <c r="C192" i="1"/>
  <c r="C6" i="16"/>
  <c r="C107" i="1"/>
  <c r="C89" i="16"/>
  <c r="C120" i="1"/>
  <c r="C155" i="16"/>
  <c r="C216" i="1"/>
  <c r="C90" i="16"/>
  <c r="C53" i="1"/>
  <c r="C40" i="16"/>
  <c r="C60" i="1"/>
  <c r="C71" i="16"/>
  <c r="C125" i="1"/>
  <c r="C126" i="16"/>
  <c r="C105" i="1"/>
  <c r="C107" i="16"/>
  <c r="C84" i="1"/>
  <c r="C169" i="16"/>
  <c r="C158" i="1"/>
  <c r="C87" i="16"/>
  <c r="C166" i="1"/>
  <c r="C7" i="16"/>
  <c r="C132" i="1"/>
  <c r="C159" i="16"/>
  <c r="C212" i="1"/>
  <c r="C146" i="16"/>
  <c r="C36" i="1"/>
  <c r="C200" i="16"/>
  <c r="C73" i="1"/>
  <c r="C187" i="16"/>
  <c r="C57" i="1"/>
  <c r="C116" i="16"/>
  <c r="C11" i="1"/>
  <c r="C15" i="16"/>
  <c r="C167" i="1"/>
  <c r="C17" i="16"/>
  <c r="C200" i="1"/>
  <c r="C162" i="16"/>
  <c r="C127" i="1"/>
  <c r="C178" i="16"/>
  <c r="C3" i="1"/>
  <c r="C195" i="16"/>
  <c r="C144" i="1"/>
  <c r="C111" i="16"/>
  <c r="C156" i="1"/>
  <c r="C31" i="16"/>
  <c r="C9" i="1"/>
  <c r="C62" i="16"/>
  <c r="C98" i="1"/>
  <c r="C51" i="16"/>
  <c r="C48" i="1"/>
  <c r="C117" i="16"/>
  <c r="C207" i="1"/>
  <c r="C215" i="16"/>
  <c r="C75" i="1"/>
  <c r="C49" i="16"/>
  <c r="C162" i="1"/>
  <c r="C157" i="16"/>
  <c r="C219" i="1"/>
  <c r="C214" i="16"/>
  <c r="C204" i="1"/>
  <c r="C206" i="16"/>
  <c r="C63" i="1"/>
  <c r="C73" i="16"/>
  <c r="C208" i="1"/>
  <c r="C216" i="16"/>
  <c r="C128" i="1"/>
  <c r="C41" i="16"/>
  <c r="C81" i="1"/>
  <c r="C36" i="16"/>
  <c r="C184" i="1"/>
  <c r="C75" i="16"/>
  <c r="C6" i="1"/>
  <c r="C204" i="16"/>
  <c r="C93" i="1"/>
  <c r="C92" i="16"/>
  <c r="C23" i="1"/>
  <c r="C180" i="16"/>
  <c r="C205" i="1"/>
  <c r="C210" i="16"/>
  <c r="C15" i="1"/>
  <c r="C86" i="16"/>
  <c r="C4" i="1"/>
  <c r="C68" i="16"/>
  <c r="C106" i="1"/>
  <c r="C188" i="16"/>
  <c r="L188" i="16" s="1"/>
  <c r="C142" i="1"/>
  <c r="C66" i="16"/>
  <c r="C140" i="1"/>
  <c r="C55" i="16"/>
  <c r="C104" i="1"/>
  <c r="C58" i="16"/>
  <c r="C62" i="1"/>
  <c r="C201" i="16"/>
  <c r="C82" i="1"/>
  <c r="C78" i="16"/>
  <c r="C146" i="1"/>
  <c r="C120" i="16"/>
  <c r="C116" i="1"/>
  <c r="C21" i="16"/>
  <c r="C149" i="1"/>
  <c r="C170" i="16"/>
  <c r="C198" i="1"/>
  <c r="C151" i="16"/>
  <c r="C101" i="1"/>
  <c r="C61" i="16"/>
  <c r="C215" i="1"/>
  <c r="C50" i="16"/>
  <c r="C138" i="1"/>
  <c r="C70" i="16"/>
  <c r="C94" i="1"/>
  <c r="C46" i="16"/>
  <c r="C133" i="1"/>
  <c r="C181" i="16"/>
  <c r="C155" i="1"/>
  <c r="C28" i="16"/>
  <c r="C91" i="1"/>
  <c r="C4" i="16"/>
  <c r="C195" i="1"/>
  <c r="C88" i="16"/>
  <c r="C50" i="1"/>
  <c r="C18" i="16"/>
  <c r="C173" i="1"/>
  <c r="C145" i="16"/>
  <c r="C143" i="1"/>
  <c r="C96" i="16"/>
  <c r="C161" i="1"/>
  <c r="C144" i="16"/>
  <c r="C129" i="1"/>
  <c r="C69" i="16"/>
  <c r="C160" i="1"/>
  <c r="C132" i="16"/>
  <c r="C42" i="1"/>
  <c r="C39" i="16"/>
  <c r="C56" i="1"/>
  <c r="C45" i="16"/>
  <c r="C159" i="1"/>
  <c r="C123" i="16"/>
  <c r="C65" i="1"/>
  <c r="C16" i="16"/>
  <c r="C97" i="1"/>
  <c r="C47" i="16"/>
  <c r="C17" i="1"/>
  <c r="C79" i="16"/>
  <c r="C115" i="1"/>
  <c r="C95" i="16"/>
  <c r="C178" i="1"/>
  <c r="C65" i="16"/>
  <c r="C123" i="1"/>
  <c r="C103" i="16"/>
  <c r="C163" i="1"/>
  <c r="C164" i="16"/>
  <c r="C14" i="1"/>
  <c r="C9" i="16"/>
  <c r="C221" i="1"/>
  <c r="C77" i="16"/>
  <c r="C113" i="1"/>
  <c r="C197" i="16"/>
  <c r="C183" i="1"/>
  <c r="C202" i="16"/>
  <c r="C52" i="1"/>
  <c r="C76" i="16"/>
  <c r="C189" i="1"/>
  <c r="C192" i="16"/>
  <c r="C85" i="1"/>
  <c r="C20" i="16"/>
  <c r="C150" i="1"/>
  <c r="C173" i="16"/>
  <c r="C126" i="1"/>
  <c r="C135" i="16"/>
  <c r="C28" i="1"/>
  <c r="R28" i="1" s="1"/>
  <c r="C166" i="16"/>
  <c r="C121" i="1"/>
  <c r="C43" i="16"/>
  <c r="C26" i="1"/>
  <c r="C23" i="16"/>
  <c r="C44" i="1"/>
  <c r="C38" i="16"/>
  <c r="C47" i="1"/>
  <c r="C64" i="16"/>
  <c r="C154" i="1"/>
  <c r="C25" i="16"/>
  <c r="C119" i="1"/>
  <c r="C128" i="16"/>
  <c r="C223" i="1"/>
  <c r="C168" i="16"/>
  <c r="C214" i="1"/>
  <c r="C209" i="16"/>
  <c r="C222" i="1"/>
  <c r="C138" i="16"/>
  <c r="C218" i="1"/>
  <c r="C176" i="16"/>
  <c r="C46" i="1"/>
  <c r="C114" i="16"/>
  <c r="C76" i="1"/>
  <c r="C53" i="16"/>
  <c r="C141" i="1"/>
  <c r="C59" i="16"/>
  <c r="C72" i="1"/>
  <c r="C143" i="16"/>
  <c r="C213" i="1"/>
  <c r="C193" i="16"/>
  <c r="C96" i="1"/>
  <c r="C134" i="16"/>
  <c r="C112" i="1"/>
  <c r="C182" i="16"/>
  <c r="C134" i="1"/>
  <c r="C189" i="16"/>
  <c r="C43" i="1"/>
  <c r="C24" i="16"/>
  <c r="C202" i="1"/>
  <c r="C190" i="16"/>
  <c r="C66" i="1"/>
  <c r="C194" i="16"/>
  <c r="C38" i="1"/>
  <c r="C32" i="16"/>
  <c r="C39" i="1"/>
  <c r="C174" i="16"/>
  <c r="C70" i="1"/>
  <c r="C98" i="16"/>
  <c r="C54" i="1"/>
  <c r="C121" i="16"/>
  <c r="C168" i="1"/>
  <c r="C67" i="16"/>
  <c r="C117" i="1"/>
  <c r="C30" i="16"/>
  <c r="C148" i="1"/>
  <c r="C142" i="16"/>
  <c r="C217" i="1"/>
  <c r="C172" i="16"/>
  <c r="C8" i="1"/>
  <c r="C8" i="16"/>
  <c r="C27" i="1"/>
  <c r="C26" i="16"/>
  <c r="C136" i="1"/>
  <c r="C122" i="16"/>
  <c r="C7" i="1"/>
  <c r="C154" i="16"/>
  <c r="C19" i="1"/>
  <c r="C118" i="16"/>
  <c r="C157" i="1"/>
  <c r="C57" i="16"/>
  <c r="C35" i="1"/>
  <c r="C83" i="16"/>
  <c r="C25" i="1"/>
  <c r="C13" i="16"/>
  <c r="C135" i="1"/>
  <c r="C196" i="16"/>
  <c r="C45" i="1"/>
  <c r="C54" i="16"/>
  <c r="C147" i="1"/>
  <c r="C136" i="16"/>
  <c r="C55" i="1"/>
  <c r="C10" i="16"/>
  <c r="C80" i="1"/>
  <c r="C12" i="16"/>
  <c r="C13" i="1"/>
  <c r="C133" i="16"/>
  <c r="C188" i="1"/>
  <c r="C153" i="16"/>
  <c r="C153" i="1"/>
  <c r="C14" i="16"/>
  <c r="C99" i="1"/>
  <c r="C35" i="16"/>
  <c r="C40" i="1"/>
  <c r="C5" i="16"/>
  <c r="C32" i="1"/>
  <c r="C139" i="16"/>
  <c r="C33" i="1"/>
  <c r="C149" i="16"/>
  <c r="C190" i="1"/>
  <c r="C203" i="16"/>
  <c r="C86" i="1"/>
  <c r="C184" i="16"/>
  <c r="C12" i="1"/>
  <c r="C60" i="16"/>
  <c r="C37" i="1"/>
  <c r="C185" i="16"/>
  <c r="C79" i="1"/>
  <c r="C183" i="16"/>
  <c r="C92" i="1"/>
  <c r="C48" i="16"/>
  <c r="C83" i="1"/>
  <c r="C94" i="16"/>
  <c r="C21" i="1"/>
  <c r="C29" i="16"/>
  <c r="C89" i="1"/>
  <c r="C84" i="16"/>
  <c r="C186" i="1"/>
  <c r="C140" i="16"/>
  <c r="C118" i="1"/>
  <c r="C105" i="16"/>
  <c r="C193" i="1"/>
  <c r="C42" i="16"/>
  <c r="C30" i="1"/>
  <c r="C33" i="16"/>
  <c r="C18" i="1"/>
  <c r="C93" i="16"/>
  <c r="C131" i="1"/>
  <c r="C156" i="16"/>
  <c r="C31" i="1"/>
  <c r="C198" i="16"/>
  <c r="C59" i="1"/>
  <c r="C52" i="16"/>
  <c r="C124" i="1"/>
  <c r="C119" i="16"/>
  <c r="C169" i="1"/>
  <c r="C81" i="16"/>
  <c r="C122" i="1"/>
  <c r="C208" i="16"/>
  <c r="C145" i="1"/>
  <c r="C113" i="16"/>
  <c r="C151" i="1"/>
  <c r="C191" i="16"/>
  <c r="C111" i="1"/>
  <c r="C167" i="16"/>
  <c r="C194" i="1"/>
  <c r="C63" i="16"/>
  <c r="C165" i="1"/>
  <c r="C212" i="16"/>
  <c r="C224" i="1"/>
  <c r="C100" i="16"/>
  <c r="L152" i="16"/>
  <c r="Q152" i="16"/>
  <c r="C5" i="1"/>
  <c r="C102" i="16"/>
  <c r="C108" i="1"/>
  <c r="C22" i="16"/>
  <c r="C171" i="1"/>
  <c r="C101" i="16"/>
  <c r="C180" i="1"/>
  <c r="C175" i="16"/>
  <c r="C16" i="1"/>
  <c r="C124" i="16"/>
  <c r="C51" i="1"/>
  <c r="C74" i="16"/>
  <c r="C74" i="1"/>
  <c r="C163" i="16"/>
  <c r="C225" i="1"/>
  <c r="C160" i="16"/>
  <c r="C179" i="1"/>
  <c r="C19" i="16"/>
  <c r="C10" i="1"/>
  <c r="C3" i="16"/>
  <c r="C114" i="1"/>
  <c r="C127" i="16"/>
  <c r="C197" i="1"/>
  <c r="C112" i="16"/>
  <c r="C95" i="1"/>
  <c r="C85" i="16"/>
  <c r="C58" i="1"/>
  <c r="C11" i="16"/>
  <c r="C164" i="1"/>
  <c r="C171" i="16"/>
  <c r="C152" i="1"/>
  <c r="C115" i="16"/>
  <c r="C34" i="1"/>
  <c r="C99" i="16"/>
  <c r="C49" i="1"/>
  <c r="C27" i="16"/>
  <c r="C102" i="1"/>
  <c r="W131" i="1" l="1"/>
  <c r="R131" i="1"/>
  <c r="W21" i="1"/>
  <c r="R21" i="1"/>
  <c r="W80" i="1"/>
  <c r="R80" i="1"/>
  <c r="W159" i="1"/>
  <c r="R159" i="1"/>
  <c r="W219" i="1"/>
  <c r="R219" i="1"/>
  <c r="W120" i="1"/>
  <c r="R120" i="1"/>
  <c r="W34" i="1"/>
  <c r="R34" i="1"/>
  <c r="W16" i="1"/>
  <c r="R16" i="1"/>
  <c r="W194" i="1"/>
  <c r="R194" i="1"/>
  <c r="W31" i="1"/>
  <c r="R31" i="1"/>
  <c r="W193" i="1"/>
  <c r="R193" i="1"/>
  <c r="W79" i="1"/>
  <c r="R79" i="1"/>
  <c r="W13" i="1"/>
  <c r="R13" i="1"/>
  <c r="W157" i="1"/>
  <c r="R157" i="1"/>
  <c r="W117" i="1"/>
  <c r="R117" i="1"/>
  <c r="W213" i="1"/>
  <c r="R213" i="1"/>
  <c r="W46" i="1"/>
  <c r="R46" i="1"/>
  <c r="W47" i="1"/>
  <c r="R47" i="1"/>
  <c r="W28" i="1"/>
  <c r="W221" i="1"/>
  <c r="R221" i="1"/>
  <c r="W65" i="1"/>
  <c r="R65" i="1"/>
  <c r="W160" i="1"/>
  <c r="R160" i="1"/>
  <c r="W138" i="1"/>
  <c r="R138" i="1"/>
  <c r="W62" i="1"/>
  <c r="R62" i="1"/>
  <c r="W23" i="1"/>
  <c r="R23" i="1"/>
  <c r="W81" i="1"/>
  <c r="R81" i="1"/>
  <c r="W207" i="1"/>
  <c r="R207" i="1"/>
  <c r="W9" i="1"/>
  <c r="R9" i="1"/>
  <c r="W57" i="1"/>
  <c r="R57" i="1"/>
  <c r="W105" i="1"/>
  <c r="R105" i="1"/>
  <c r="W61" i="1"/>
  <c r="R61" i="1"/>
  <c r="W77" i="1"/>
  <c r="R77" i="1"/>
  <c r="W139" i="1"/>
  <c r="R139" i="1"/>
  <c r="W110" i="1"/>
  <c r="R110" i="1"/>
  <c r="W199" i="1"/>
  <c r="R199" i="1"/>
  <c r="W137" i="1"/>
  <c r="R137" i="1"/>
  <c r="W24" i="1"/>
  <c r="R24" i="1"/>
  <c r="W111" i="1"/>
  <c r="R111" i="1"/>
  <c r="W33" i="1"/>
  <c r="R33" i="1"/>
  <c r="W168" i="1"/>
  <c r="R168" i="1"/>
  <c r="W126" i="1"/>
  <c r="R126" i="1"/>
  <c r="W129" i="1"/>
  <c r="R129" i="1"/>
  <c r="W116" i="1"/>
  <c r="R116" i="1"/>
  <c r="W48" i="1"/>
  <c r="R48" i="1"/>
  <c r="W125" i="1"/>
  <c r="R125" i="1"/>
  <c r="W67" i="1"/>
  <c r="R67" i="1"/>
  <c r="W41" i="1"/>
  <c r="R41" i="1"/>
  <c r="W100" i="1"/>
  <c r="R100" i="1"/>
  <c r="W102" i="1"/>
  <c r="R102" i="1"/>
  <c r="W114" i="1"/>
  <c r="R114" i="1"/>
  <c r="W171" i="1"/>
  <c r="R171" i="1"/>
  <c r="W151" i="1"/>
  <c r="R151" i="1"/>
  <c r="W18" i="1"/>
  <c r="R18" i="1"/>
  <c r="W83" i="1"/>
  <c r="R83" i="1"/>
  <c r="W32" i="1"/>
  <c r="R32" i="1"/>
  <c r="W55" i="1"/>
  <c r="R55" i="1"/>
  <c r="W25" i="1"/>
  <c r="R25" i="1"/>
  <c r="W217" i="1"/>
  <c r="R217" i="1"/>
  <c r="W66" i="1"/>
  <c r="R66" i="1"/>
  <c r="W141" i="1"/>
  <c r="R141" i="1"/>
  <c r="W119" i="1"/>
  <c r="R119" i="1"/>
  <c r="W150" i="1"/>
  <c r="R150" i="1"/>
  <c r="W163" i="1"/>
  <c r="R163" i="1"/>
  <c r="W56" i="1"/>
  <c r="R56" i="1"/>
  <c r="W133" i="1"/>
  <c r="R133" i="1"/>
  <c r="W146" i="1"/>
  <c r="R146" i="1"/>
  <c r="W15" i="1"/>
  <c r="R15" i="1"/>
  <c r="W208" i="1"/>
  <c r="R208" i="1"/>
  <c r="W36" i="1"/>
  <c r="R36" i="1"/>
  <c r="W60" i="1"/>
  <c r="R60" i="1"/>
  <c r="W20" i="1"/>
  <c r="R20" i="1"/>
  <c r="W203" i="1"/>
  <c r="R203" i="1"/>
  <c r="W22" i="1"/>
  <c r="R22" i="1"/>
  <c r="W109" i="1"/>
  <c r="R109" i="1"/>
  <c r="W196" i="1"/>
  <c r="R196" i="1"/>
  <c r="W130" i="1"/>
  <c r="R130" i="1"/>
  <c r="W174" i="1"/>
  <c r="R174" i="1"/>
  <c r="W197" i="1"/>
  <c r="R197" i="1"/>
  <c r="W37" i="1"/>
  <c r="R37" i="1"/>
  <c r="W134" i="1"/>
  <c r="R134" i="1"/>
  <c r="W52" i="1"/>
  <c r="R52" i="1"/>
  <c r="W215" i="1"/>
  <c r="R215" i="1"/>
  <c r="W128" i="1"/>
  <c r="R128" i="1"/>
  <c r="W73" i="1"/>
  <c r="R73" i="1"/>
  <c r="W68" i="1"/>
  <c r="R68" i="1"/>
  <c r="W88" i="1"/>
  <c r="R88" i="1"/>
  <c r="W64" i="1"/>
  <c r="R64" i="1"/>
  <c r="W164" i="1"/>
  <c r="R164" i="1"/>
  <c r="W74" i="1"/>
  <c r="R74" i="1"/>
  <c r="W224" i="1"/>
  <c r="R224" i="1"/>
  <c r="W124" i="1"/>
  <c r="R124" i="1"/>
  <c r="W118" i="1"/>
  <c r="R118" i="1"/>
  <c r="W12" i="1"/>
  <c r="R12" i="1"/>
  <c r="W153" i="1"/>
  <c r="R153" i="1"/>
  <c r="W7" i="1"/>
  <c r="R7" i="1"/>
  <c r="W54" i="1"/>
  <c r="R54" i="1"/>
  <c r="W112" i="1"/>
  <c r="R112" i="1"/>
  <c r="W218" i="1"/>
  <c r="R218" i="1"/>
  <c r="W26" i="1"/>
  <c r="R26" i="1"/>
  <c r="W183" i="1"/>
  <c r="R183" i="1"/>
  <c r="W17" i="1"/>
  <c r="R17" i="1"/>
  <c r="W161" i="1"/>
  <c r="R161" i="1"/>
  <c r="W50" i="1"/>
  <c r="R50" i="1"/>
  <c r="W101" i="1"/>
  <c r="R101" i="1"/>
  <c r="W140" i="1"/>
  <c r="R140" i="1"/>
  <c r="W6" i="1"/>
  <c r="R6" i="1"/>
  <c r="W162" i="1"/>
  <c r="R162" i="1"/>
  <c r="W144" i="1"/>
  <c r="R144" i="1"/>
  <c r="W167" i="1"/>
  <c r="R167" i="1"/>
  <c r="W158" i="1"/>
  <c r="R158" i="1"/>
  <c r="W107" i="1"/>
  <c r="R107" i="1"/>
  <c r="W185" i="1"/>
  <c r="R185" i="1"/>
  <c r="W103" i="1"/>
  <c r="R103" i="1"/>
  <c r="W180" i="1"/>
  <c r="R180" i="1"/>
  <c r="W19" i="1"/>
  <c r="R19" i="1"/>
  <c r="W223" i="1"/>
  <c r="R223" i="1"/>
  <c r="W173" i="1"/>
  <c r="R173" i="1"/>
  <c r="W93" i="1"/>
  <c r="R93" i="1"/>
  <c r="W200" i="1"/>
  <c r="R200" i="1"/>
  <c r="W166" i="1"/>
  <c r="R166" i="1"/>
  <c r="W90" i="1"/>
  <c r="R90" i="1"/>
  <c r="W58" i="1"/>
  <c r="R58" i="1"/>
  <c r="W51" i="1"/>
  <c r="R51" i="1"/>
  <c r="W108" i="1"/>
  <c r="R108" i="1"/>
  <c r="W145" i="1"/>
  <c r="R145" i="1"/>
  <c r="W186" i="1"/>
  <c r="R186" i="1"/>
  <c r="W86" i="1"/>
  <c r="R86" i="1"/>
  <c r="W40" i="1"/>
  <c r="R40" i="1"/>
  <c r="W147" i="1"/>
  <c r="R147" i="1"/>
  <c r="W136" i="1"/>
  <c r="R136" i="1"/>
  <c r="W70" i="1"/>
  <c r="R70" i="1"/>
  <c r="W96" i="1"/>
  <c r="R96" i="1"/>
  <c r="W222" i="1"/>
  <c r="R222" i="1"/>
  <c r="W121" i="1"/>
  <c r="R121" i="1"/>
  <c r="W113" i="1"/>
  <c r="R113" i="1"/>
  <c r="W97" i="1"/>
  <c r="R97" i="1"/>
  <c r="W143" i="1"/>
  <c r="R143" i="1"/>
  <c r="W198" i="1"/>
  <c r="R198" i="1"/>
  <c r="W205" i="1"/>
  <c r="R205" i="1"/>
  <c r="W63" i="1"/>
  <c r="R63" i="1"/>
  <c r="W3" i="1"/>
  <c r="R3" i="1"/>
  <c r="W212" i="1"/>
  <c r="R212" i="1"/>
  <c r="W170" i="1"/>
  <c r="R170" i="1"/>
  <c r="W225" i="1"/>
  <c r="R225" i="1"/>
  <c r="W72" i="1"/>
  <c r="R72" i="1"/>
  <c r="W115" i="1"/>
  <c r="R115" i="1"/>
  <c r="W104" i="1"/>
  <c r="R104" i="1"/>
  <c r="W206" i="1"/>
  <c r="R206" i="1"/>
  <c r="W49" i="1"/>
  <c r="R49" i="1"/>
  <c r="W10" i="1"/>
  <c r="R10" i="1"/>
  <c r="W165" i="1"/>
  <c r="R165" i="1"/>
  <c r="W59" i="1"/>
  <c r="R59" i="1"/>
  <c r="W30" i="1"/>
  <c r="R30" i="1"/>
  <c r="W92" i="1"/>
  <c r="R92" i="1"/>
  <c r="W188" i="1"/>
  <c r="R188" i="1"/>
  <c r="W35" i="1"/>
  <c r="R35" i="1"/>
  <c r="W148" i="1"/>
  <c r="R148" i="1"/>
  <c r="W202" i="1"/>
  <c r="R202" i="1"/>
  <c r="W76" i="1"/>
  <c r="R76" i="1"/>
  <c r="W154" i="1"/>
  <c r="R154" i="1"/>
  <c r="W85" i="1"/>
  <c r="R85" i="1"/>
  <c r="W123" i="1"/>
  <c r="R123" i="1"/>
  <c r="W42" i="1"/>
  <c r="R42" i="1"/>
  <c r="W195" i="1"/>
  <c r="R195" i="1"/>
  <c r="W94" i="1"/>
  <c r="R94" i="1"/>
  <c r="W82" i="1"/>
  <c r="R82" i="1"/>
  <c r="W142" i="1"/>
  <c r="R142" i="1"/>
  <c r="W184" i="1"/>
  <c r="R184" i="1"/>
  <c r="W75" i="1"/>
  <c r="R75" i="1"/>
  <c r="W98" i="1"/>
  <c r="R98" i="1"/>
  <c r="W11" i="1"/>
  <c r="R11" i="1"/>
  <c r="W84" i="1"/>
  <c r="R84" i="1"/>
  <c r="W53" i="1"/>
  <c r="R53" i="1"/>
  <c r="W192" i="1"/>
  <c r="R192" i="1"/>
  <c r="W87" i="1"/>
  <c r="R87" i="1"/>
  <c r="W172" i="1"/>
  <c r="R172" i="1"/>
  <c r="W181" i="1"/>
  <c r="R181" i="1"/>
  <c r="W78" i="1"/>
  <c r="R78" i="1"/>
  <c r="W201" i="1"/>
  <c r="R201" i="1"/>
  <c r="W29" i="1"/>
  <c r="R29" i="1"/>
  <c r="W187" i="1"/>
  <c r="R187" i="1"/>
  <c r="W152" i="1"/>
  <c r="R152" i="1"/>
  <c r="W169" i="1"/>
  <c r="R169" i="1"/>
  <c r="W135" i="1"/>
  <c r="R135" i="1"/>
  <c r="W8" i="1"/>
  <c r="R8" i="1"/>
  <c r="W38" i="1"/>
  <c r="R38" i="1"/>
  <c r="W44" i="1"/>
  <c r="R44" i="1"/>
  <c r="W14" i="1"/>
  <c r="R14" i="1"/>
  <c r="W155" i="1"/>
  <c r="R155" i="1"/>
  <c r="W4" i="1"/>
  <c r="R4" i="1"/>
  <c r="W156" i="1"/>
  <c r="R156" i="1"/>
  <c r="W69" i="1"/>
  <c r="R69" i="1"/>
  <c r="W95" i="1"/>
  <c r="R95" i="1"/>
  <c r="W179" i="1"/>
  <c r="R179" i="1"/>
  <c r="W5" i="1"/>
  <c r="R5" i="1"/>
  <c r="W122" i="1"/>
  <c r="R122" i="1"/>
  <c r="W89" i="1"/>
  <c r="R89" i="1"/>
  <c r="W190" i="1"/>
  <c r="R190" i="1"/>
  <c r="W99" i="1"/>
  <c r="R99" i="1"/>
  <c r="W45" i="1"/>
  <c r="R45" i="1"/>
  <c r="W27" i="1"/>
  <c r="R27" i="1"/>
  <c r="W39" i="1"/>
  <c r="R39" i="1"/>
  <c r="W43" i="1"/>
  <c r="R43" i="1"/>
  <c r="W214" i="1"/>
  <c r="R214" i="1"/>
  <c r="W189" i="1"/>
  <c r="R189" i="1"/>
  <c r="W178" i="1"/>
  <c r="R178" i="1"/>
  <c r="W91" i="1"/>
  <c r="R91" i="1"/>
  <c r="W149" i="1"/>
  <c r="R149" i="1"/>
  <c r="W106" i="1"/>
  <c r="R106" i="1"/>
  <c r="W204" i="1"/>
  <c r="R204" i="1"/>
  <c r="W127" i="1"/>
  <c r="R127" i="1"/>
  <c r="W132" i="1"/>
  <c r="R132" i="1"/>
  <c r="W216" i="1"/>
  <c r="R216" i="1"/>
  <c r="W71" i="1"/>
  <c r="R71" i="1"/>
  <c r="L81" i="1"/>
  <c r="L75" i="1"/>
  <c r="L74" i="1"/>
  <c r="L171" i="1"/>
  <c r="L32" i="1"/>
  <c r="L80" i="1"/>
  <c r="L27" i="1"/>
  <c r="L11" i="1"/>
  <c r="L214" i="1"/>
  <c r="L65" i="1"/>
  <c r="L9" i="1"/>
  <c r="L57" i="1"/>
  <c r="L3" i="1"/>
  <c r="L19" i="1"/>
  <c r="L38" i="1"/>
  <c r="L94" i="1"/>
  <c r="L58" i="1"/>
  <c r="L108" i="1"/>
  <c r="L72" i="1"/>
  <c r="L44" i="1"/>
  <c r="L115" i="1"/>
  <c r="L208" i="1"/>
  <c r="L98" i="1"/>
  <c r="L122" i="1"/>
  <c r="L89" i="1"/>
  <c r="L217" i="1"/>
  <c r="L112" i="1"/>
  <c r="L90" i="1"/>
  <c r="L141" i="1"/>
  <c r="L161" i="1"/>
  <c r="L50" i="1"/>
  <c r="L169" i="1"/>
  <c r="L21" i="1"/>
  <c r="L37" i="1"/>
  <c r="L96" i="1"/>
  <c r="L104" i="1"/>
  <c r="L60" i="1"/>
  <c r="L20" i="1"/>
  <c r="L185" i="1"/>
  <c r="L22" i="1"/>
  <c r="L36" i="1"/>
  <c r="L196" i="1"/>
  <c r="L192" i="1"/>
  <c r="L24" i="1"/>
  <c r="L148" i="1"/>
  <c r="L174" i="1"/>
  <c r="L87" i="1"/>
  <c r="L88" i="1"/>
  <c r="L83" i="1"/>
  <c r="L66" i="1"/>
  <c r="L86" i="1"/>
  <c r="L28" i="1"/>
  <c r="L49" i="1"/>
  <c r="L199" i="1"/>
  <c r="L215" i="1"/>
  <c r="L178" i="1"/>
  <c r="L224" i="1"/>
  <c r="L172" i="1"/>
  <c r="L61" i="1"/>
  <c r="L78" i="1"/>
  <c r="L109" i="1"/>
  <c r="L64" i="1"/>
  <c r="L140" i="1"/>
  <c r="L70" i="1"/>
  <c r="L180" i="1"/>
  <c r="L68" i="1"/>
  <c r="L206" i="1"/>
  <c r="L39" i="1"/>
  <c r="L139" i="1"/>
  <c r="L181" i="1"/>
  <c r="L107" i="1"/>
  <c r="L126" i="1"/>
  <c r="L130" i="1"/>
  <c r="L47" i="1"/>
  <c r="L93" i="1"/>
  <c r="L84" i="1"/>
  <c r="L114" i="1"/>
  <c r="L164" i="1"/>
  <c r="L69" i="1"/>
  <c r="L51" i="1"/>
  <c r="L35" i="1"/>
  <c r="L46" i="1"/>
  <c r="L53" i="1"/>
  <c r="L223" i="1"/>
  <c r="L137" i="1"/>
  <c r="L30" i="1"/>
  <c r="L110" i="1"/>
  <c r="L219" i="1"/>
  <c r="L14" i="1"/>
  <c r="L155" i="1"/>
  <c r="L157" i="1"/>
  <c r="L79" i="1"/>
  <c r="L183" i="1"/>
  <c r="L17" i="1"/>
  <c r="L136" i="1"/>
  <c r="L119" i="1"/>
  <c r="L118" i="1"/>
  <c r="L193" i="1"/>
  <c r="L82" i="1"/>
  <c r="L59" i="1"/>
  <c r="L13" i="1"/>
  <c r="L147" i="1"/>
  <c r="L113" i="1"/>
  <c r="L123" i="1"/>
  <c r="L97" i="1"/>
  <c r="L146" i="1"/>
  <c r="L205" i="1"/>
  <c r="L204" i="1"/>
  <c r="L179" i="1"/>
  <c r="L117" i="1"/>
  <c r="L134" i="1"/>
  <c r="L188" i="1"/>
  <c r="L135" i="1"/>
  <c r="L8" i="1"/>
  <c r="L111" i="1"/>
  <c r="L77" i="1"/>
  <c r="L76" i="1"/>
  <c r="L170" i="1"/>
  <c r="L67" i="1"/>
  <c r="L18" i="1"/>
  <c r="L26" i="1"/>
  <c r="L54" i="1"/>
  <c r="L194" i="1"/>
  <c r="L6" i="1"/>
  <c r="L222" i="1"/>
  <c r="L121" i="1"/>
  <c r="L129" i="1"/>
  <c r="L33" i="1"/>
  <c r="L198" i="1"/>
  <c r="L100" i="1"/>
  <c r="L25" i="1"/>
  <c r="L12" i="1"/>
  <c r="L143" i="1"/>
  <c r="L92" i="1"/>
  <c r="L99" i="1"/>
  <c r="L40" i="1"/>
  <c r="L163" i="1"/>
  <c r="L133" i="1"/>
  <c r="L149" i="1"/>
  <c r="L142" i="1"/>
  <c r="L4" i="1"/>
  <c r="L128" i="1"/>
  <c r="L63" i="1"/>
  <c r="L162" i="1"/>
  <c r="L144" i="1"/>
  <c r="L200" i="1"/>
  <c r="L73" i="1"/>
  <c r="L166" i="1"/>
  <c r="L187" i="1"/>
  <c r="L7" i="1"/>
  <c r="L16" i="1"/>
  <c r="L34" i="1"/>
  <c r="L213" i="1"/>
  <c r="L55" i="1"/>
  <c r="L5" i="1"/>
  <c r="L43" i="1"/>
  <c r="L131" i="1"/>
  <c r="L71" i="1"/>
  <c r="L103" i="1"/>
  <c r="L41" i="1"/>
  <c r="L218" i="1"/>
  <c r="L189" i="1"/>
  <c r="L145" i="1"/>
  <c r="L203" i="1"/>
  <c r="L31" i="1"/>
  <c r="L207" i="1"/>
  <c r="L154" i="1"/>
  <c r="L85" i="1"/>
  <c r="L116" i="1"/>
  <c r="L165" i="1"/>
  <c r="L212" i="1"/>
  <c r="L138" i="1"/>
  <c r="L221" i="1"/>
  <c r="L127" i="1"/>
  <c r="L160" i="1"/>
  <c r="L23" i="1"/>
  <c r="L167" i="1"/>
  <c r="L120" i="1"/>
  <c r="L29" i="1"/>
  <c r="L42" i="1"/>
  <c r="L201" i="1"/>
  <c r="L190" i="1"/>
  <c r="L150" i="1"/>
  <c r="L56" i="1"/>
  <c r="L101" i="1"/>
  <c r="L202" i="1"/>
  <c r="L151" i="1"/>
  <c r="L168" i="1"/>
  <c r="L124" i="1"/>
  <c r="L91" i="1"/>
  <c r="L186" i="1"/>
  <c r="L153" i="1"/>
  <c r="L45" i="1"/>
  <c r="L52" i="1"/>
  <c r="L159" i="1"/>
  <c r="L173" i="1"/>
  <c r="L195" i="1"/>
  <c r="L62" i="1"/>
  <c r="L106" i="1"/>
  <c r="L15" i="1"/>
  <c r="L184" i="1"/>
  <c r="L48" i="1"/>
  <c r="L156" i="1"/>
  <c r="L132" i="1"/>
  <c r="L158" i="1"/>
  <c r="L105" i="1"/>
  <c r="L125" i="1"/>
  <c r="L216" i="1"/>
  <c r="L152" i="1"/>
  <c r="L225" i="1"/>
  <c r="L95" i="1"/>
  <c r="L10" i="1"/>
  <c r="Q99" i="16"/>
  <c r="L99" i="16"/>
  <c r="Q115" i="16"/>
  <c r="L115" i="16"/>
  <c r="Q11" i="16"/>
  <c r="L11" i="16"/>
  <c r="Q112" i="16"/>
  <c r="L112" i="16"/>
  <c r="L3" i="16"/>
  <c r="Q3" i="16"/>
  <c r="L160" i="16"/>
  <c r="Q160" i="16"/>
  <c r="Q74" i="16"/>
  <c r="L74" i="16"/>
  <c r="L101" i="16"/>
  <c r="Q101" i="16"/>
  <c r="Q102" i="16"/>
  <c r="L102" i="16"/>
  <c r="L100" i="16"/>
  <c r="Q100" i="16"/>
  <c r="L63" i="16"/>
  <c r="Q63" i="16"/>
  <c r="L191" i="16"/>
  <c r="Q191" i="16"/>
  <c r="L208" i="16"/>
  <c r="Q208" i="16"/>
  <c r="L119" i="16"/>
  <c r="Q119" i="16"/>
  <c r="L198" i="16"/>
  <c r="Q198" i="16"/>
  <c r="L93" i="16"/>
  <c r="Q93" i="16"/>
  <c r="Q42" i="16"/>
  <c r="L42" i="16"/>
  <c r="Q105" i="16"/>
  <c r="L105" i="16"/>
  <c r="L84" i="16"/>
  <c r="Q84" i="16"/>
  <c r="Q94" i="16"/>
  <c r="L94" i="16"/>
  <c r="Q183" i="16"/>
  <c r="L183" i="16"/>
  <c r="Q60" i="16"/>
  <c r="L60" i="16"/>
  <c r="L203" i="16"/>
  <c r="Q203" i="16"/>
  <c r="L5" i="16"/>
  <c r="Q5" i="16"/>
  <c r="L153" i="16"/>
  <c r="Q153" i="16"/>
  <c r="Q10" i="16"/>
  <c r="L10" i="16"/>
  <c r="Q196" i="16"/>
  <c r="L196" i="16"/>
  <c r="Q83" i="16"/>
  <c r="L83" i="16"/>
  <c r="Q118" i="16"/>
  <c r="L118" i="16"/>
  <c r="Q122" i="16"/>
  <c r="L122" i="16"/>
  <c r="Q8" i="16"/>
  <c r="L8" i="16"/>
  <c r="L142" i="16"/>
  <c r="Q142" i="16"/>
  <c r="Q67" i="16"/>
  <c r="L67" i="16"/>
  <c r="L98" i="16"/>
  <c r="Q98" i="16"/>
  <c r="Q32" i="16"/>
  <c r="L32" i="16"/>
  <c r="Q190" i="16"/>
  <c r="L190" i="16"/>
  <c r="L189" i="16"/>
  <c r="Q189" i="16"/>
  <c r="L134" i="16"/>
  <c r="Q134" i="16"/>
  <c r="L193" i="16"/>
  <c r="Q193" i="16"/>
  <c r="Q59" i="16"/>
  <c r="L59" i="16"/>
  <c r="L114" i="16"/>
  <c r="Q114" i="16"/>
  <c r="Q176" i="16"/>
  <c r="L176" i="16"/>
  <c r="Q209" i="16"/>
  <c r="L209" i="16"/>
  <c r="Q128" i="16"/>
  <c r="L128" i="16"/>
  <c r="Q64" i="16"/>
  <c r="L64" i="16"/>
  <c r="Q23" i="16"/>
  <c r="L23" i="16"/>
  <c r="L166" i="16"/>
  <c r="Q166" i="16"/>
  <c r="L173" i="16"/>
  <c r="Q173" i="16"/>
  <c r="L192" i="16"/>
  <c r="Q192" i="16"/>
  <c r="Q202" i="16"/>
  <c r="L202" i="16"/>
  <c r="Q77" i="16"/>
  <c r="L77" i="16"/>
  <c r="L164" i="16"/>
  <c r="Q164" i="16"/>
  <c r="Q65" i="16"/>
  <c r="L65" i="16"/>
  <c r="L79" i="16"/>
  <c r="Q79" i="16"/>
  <c r="Q16" i="16"/>
  <c r="L16" i="16"/>
  <c r="Q45" i="16"/>
  <c r="L45" i="16"/>
  <c r="Q132" i="16"/>
  <c r="L132" i="16"/>
  <c r="Q144" i="16"/>
  <c r="L144" i="16"/>
  <c r="L18" i="16"/>
  <c r="Q18" i="16"/>
  <c r="L4" i="16"/>
  <c r="Q4" i="16"/>
  <c r="Q181" i="16"/>
  <c r="L181" i="16"/>
  <c r="L70" i="16"/>
  <c r="Q70" i="16"/>
  <c r="L61" i="16"/>
  <c r="Q61" i="16"/>
  <c r="Q170" i="16"/>
  <c r="L170" i="16"/>
  <c r="Q78" i="16"/>
  <c r="L78" i="16"/>
  <c r="Q58" i="16"/>
  <c r="L58" i="16"/>
  <c r="Q66" i="16"/>
  <c r="L66" i="16"/>
  <c r="Q68" i="16"/>
  <c r="L68" i="16"/>
  <c r="Q180" i="16"/>
  <c r="L180" i="16"/>
  <c r="Q204" i="16"/>
  <c r="L204" i="16"/>
  <c r="L41" i="16"/>
  <c r="Q41" i="16"/>
  <c r="Q73" i="16"/>
  <c r="L73" i="16"/>
  <c r="L157" i="16"/>
  <c r="Q157" i="16"/>
  <c r="Q215" i="16"/>
  <c r="L215" i="16"/>
  <c r="Q62" i="16"/>
  <c r="L62" i="16"/>
  <c r="L111" i="16"/>
  <c r="Q111" i="16"/>
  <c r="L195" i="16"/>
  <c r="Q195" i="16"/>
  <c r="L162" i="16"/>
  <c r="Q162" i="16"/>
  <c r="Q15" i="16"/>
  <c r="L15" i="16"/>
  <c r="Q187" i="16"/>
  <c r="L187" i="16"/>
  <c r="Q146" i="16"/>
  <c r="L146" i="16"/>
  <c r="Q7" i="16"/>
  <c r="L7" i="16"/>
  <c r="Q169" i="16"/>
  <c r="L169" i="16"/>
  <c r="L71" i="16"/>
  <c r="Q71" i="16"/>
  <c r="Q40" i="16"/>
  <c r="L40" i="16"/>
  <c r="Q155" i="16"/>
  <c r="L155" i="16"/>
  <c r="Q89" i="16"/>
  <c r="L89" i="16"/>
  <c r="L97" i="16"/>
  <c r="Q97" i="16"/>
  <c r="Q211" i="16"/>
  <c r="L211" i="16"/>
  <c r="L125" i="16"/>
  <c r="Q125" i="16"/>
  <c r="L137" i="16"/>
  <c r="Q137" i="16"/>
  <c r="Q37" i="16"/>
  <c r="L37" i="16"/>
  <c r="L205" i="16"/>
  <c r="Q205" i="16"/>
  <c r="L130" i="16"/>
  <c r="Q130" i="16"/>
  <c r="Q207" i="16"/>
  <c r="L207" i="16"/>
  <c r="Q82" i="16"/>
  <c r="L82" i="16"/>
  <c r="Q34" i="16"/>
  <c r="L34" i="16"/>
  <c r="L44" i="16"/>
  <c r="Q44" i="16"/>
  <c r="L179" i="16"/>
  <c r="Q179" i="16"/>
  <c r="Q199" i="16"/>
  <c r="L199" i="16"/>
  <c r="L147" i="16"/>
  <c r="Q147" i="16"/>
  <c r="L91" i="16"/>
  <c r="Q91" i="16"/>
  <c r="L177" i="16"/>
  <c r="Q177" i="16"/>
  <c r="Q109" i="16"/>
  <c r="L109" i="16"/>
  <c r="L104" i="16"/>
  <c r="Q104" i="16"/>
  <c r="Q131" i="16"/>
  <c r="L131" i="16"/>
  <c r="L150" i="16"/>
  <c r="Q150" i="16"/>
  <c r="L197" i="1"/>
  <c r="L27" i="16"/>
  <c r="Q27" i="16"/>
  <c r="L171" i="16"/>
  <c r="Q171" i="16"/>
  <c r="L85" i="16"/>
  <c r="Q85" i="16"/>
  <c r="Q127" i="16"/>
  <c r="L127" i="16"/>
  <c r="Q19" i="16"/>
  <c r="L19" i="16"/>
  <c r="Q163" i="16"/>
  <c r="L163" i="16"/>
  <c r="L124" i="16"/>
  <c r="Q124" i="16"/>
  <c r="Q175" i="16"/>
  <c r="L175" i="16"/>
  <c r="L22" i="16"/>
  <c r="Q22" i="16"/>
  <c r="L212" i="16"/>
  <c r="Q212" i="16"/>
  <c r="Q167" i="16"/>
  <c r="L167" i="16"/>
  <c r="Q113" i="16"/>
  <c r="L113" i="16"/>
  <c r="L81" i="16"/>
  <c r="Q81" i="16"/>
  <c r="L52" i="16"/>
  <c r="Q52" i="16"/>
  <c r="Q156" i="16"/>
  <c r="L156" i="16"/>
  <c r="Q33" i="16"/>
  <c r="L33" i="16"/>
  <c r="L140" i="16"/>
  <c r="Q140" i="16"/>
  <c r="L29" i="16"/>
  <c r="Q29" i="16"/>
  <c r="L48" i="16"/>
  <c r="Q48" i="16"/>
  <c r="Q185" i="16"/>
  <c r="L185" i="16"/>
  <c r="L184" i="16"/>
  <c r="Q184" i="16"/>
  <c r="Q149" i="16"/>
  <c r="L149" i="16"/>
  <c r="Q139" i="16"/>
  <c r="L139" i="16"/>
  <c r="Q35" i="16"/>
  <c r="L35" i="16"/>
  <c r="Q14" i="16"/>
  <c r="L14" i="16"/>
  <c r="L133" i="16"/>
  <c r="Q133" i="16"/>
  <c r="Q12" i="16"/>
  <c r="L12" i="16"/>
  <c r="L136" i="16"/>
  <c r="Q136" i="16"/>
  <c r="Q54" i="16"/>
  <c r="L54" i="16"/>
  <c r="L13" i="16"/>
  <c r="Q13" i="16"/>
  <c r="L57" i="16"/>
  <c r="Q57" i="16"/>
  <c r="Q154" i="16"/>
  <c r="L154" i="16"/>
  <c r="Q26" i="16"/>
  <c r="L26" i="16"/>
  <c r="Q172" i="16"/>
  <c r="L172" i="16"/>
  <c r="L30" i="16"/>
  <c r="Q30" i="16"/>
  <c r="L121" i="16"/>
  <c r="Q121" i="16"/>
  <c r="Q174" i="16"/>
  <c r="L174" i="16"/>
  <c r="L194" i="16"/>
  <c r="Q194" i="16"/>
  <c r="L24" i="16"/>
  <c r="Q24" i="16"/>
  <c r="L182" i="16"/>
  <c r="Q182" i="16"/>
  <c r="Q143" i="16"/>
  <c r="L143" i="16"/>
  <c r="Q53" i="16"/>
  <c r="L53" i="16"/>
  <c r="L138" i="16"/>
  <c r="Q138" i="16"/>
  <c r="L168" i="16"/>
  <c r="Q168" i="16"/>
  <c r="L25" i="16"/>
  <c r="Q25" i="16"/>
  <c r="L38" i="16"/>
  <c r="Q38" i="16"/>
  <c r="L43" i="16"/>
  <c r="Q43" i="16"/>
  <c r="Q135" i="16"/>
  <c r="L135" i="16"/>
  <c r="L20" i="16"/>
  <c r="Q20" i="16"/>
  <c r="Q76" i="16"/>
  <c r="L76" i="16"/>
  <c r="Q197" i="16"/>
  <c r="L197" i="16"/>
  <c r="Q9" i="16"/>
  <c r="L9" i="16"/>
  <c r="L103" i="16"/>
  <c r="Q103" i="16"/>
  <c r="Q95" i="16"/>
  <c r="L95" i="16"/>
  <c r="Q47" i="16"/>
  <c r="L47" i="16"/>
  <c r="L123" i="16"/>
  <c r="Q123" i="16"/>
  <c r="Q39" i="16"/>
  <c r="L39" i="16"/>
  <c r="Q69" i="16"/>
  <c r="L69" i="16"/>
  <c r="Q96" i="16"/>
  <c r="L96" i="16"/>
  <c r="Q145" i="16"/>
  <c r="L145" i="16"/>
  <c r="L88" i="16"/>
  <c r="Q88" i="16"/>
  <c r="Q28" i="16"/>
  <c r="L28" i="16"/>
  <c r="L46" i="16"/>
  <c r="Q46" i="16"/>
  <c r="L50" i="16"/>
  <c r="Q50" i="16"/>
  <c r="L151" i="16"/>
  <c r="Q151" i="16"/>
  <c r="Q21" i="16"/>
  <c r="L21" i="16"/>
  <c r="L120" i="16"/>
  <c r="Q120" i="16"/>
  <c r="L201" i="16"/>
  <c r="Q201" i="16"/>
  <c r="Q55" i="16"/>
  <c r="L55" i="16"/>
  <c r="Q188" i="16"/>
  <c r="Q86" i="16"/>
  <c r="L86" i="16"/>
  <c r="Q210" i="16"/>
  <c r="L210" i="16"/>
  <c r="L92" i="16"/>
  <c r="Q92" i="16"/>
  <c r="Q75" i="16"/>
  <c r="L75" i="16"/>
  <c r="Q36" i="16"/>
  <c r="L36" i="16"/>
  <c r="Q216" i="16"/>
  <c r="L216" i="16"/>
  <c r="L206" i="16"/>
  <c r="Q206" i="16"/>
  <c r="L214" i="16"/>
  <c r="Q214" i="16"/>
  <c r="Q49" i="16"/>
  <c r="L49" i="16"/>
  <c r="L117" i="16"/>
  <c r="Q117" i="16"/>
  <c r="Q51" i="16"/>
  <c r="L51" i="16"/>
  <c r="L31" i="16"/>
  <c r="Q31" i="16"/>
  <c r="Q178" i="16"/>
  <c r="L178" i="16"/>
  <c r="Q17" i="16"/>
  <c r="L17" i="16"/>
  <c r="L116" i="16"/>
  <c r="Q116" i="16"/>
  <c r="L200" i="16"/>
  <c r="Q200" i="16"/>
  <c r="Q159" i="16"/>
  <c r="L159" i="16"/>
  <c r="L87" i="16"/>
  <c r="Q87" i="16"/>
  <c r="L107" i="16"/>
  <c r="Q107" i="16"/>
  <c r="Q126" i="16"/>
  <c r="L126" i="16"/>
  <c r="L90" i="16"/>
  <c r="Q90" i="16"/>
  <c r="L6" i="16"/>
  <c r="Q6" i="16"/>
  <c r="L72" i="16"/>
  <c r="Q72" i="16"/>
  <c r="Q129" i="16"/>
  <c r="L129" i="16"/>
  <c r="Q148" i="16"/>
  <c r="L148" i="16"/>
  <c r="Q213" i="16"/>
  <c r="L213" i="16"/>
  <c r="L108" i="16"/>
  <c r="Q108" i="16"/>
  <c r="Q80" i="16"/>
  <c r="L80" i="16"/>
  <c r="L161" i="16"/>
  <c r="Q161" i="16"/>
  <c r="L106" i="16"/>
  <c r="Q106" i="16"/>
  <c r="Q158" i="16"/>
  <c r="L158" i="16"/>
  <c r="L110" i="16"/>
  <c r="Q110" i="16"/>
  <c r="Q56" i="16"/>
  <c r="L56" i="16"/>
  <c r="Q141" i="16"/>
  <c r="L141" i="16"/>
  <c r="Q186" i="16"/>
  <c r="L186" i="16"/>
  <c r="L165" i="16"/>
  <c r="Q165" i="16"/>
  <c r="L1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Maarten</author>
  </authors>
  <commentList>
    <comment ref="C2" authorId="0" shapeId="0" xr:uid="{62D8D3A0-48A6-4F95-A22A-74E1614CB2C6}">
      <text>
        <r>
          <rPr>
            <b/>
            <sz val="9"/>
            <color indexed="81"/>
            <rFont val="Tahoma"/>
            <family val="2"/>
          </rPr>
          <t>Punten voor de faciliteiten</t>
        </r>
        <r>
          <rPr>
            <sz val="9"/>
            <color indexed="81"/>
            <rFont val="Tahoma"/>
            <family val="2"/>
          </rPr>
          <t xml:space="preserve">
Deze worden later nog toegevoegd (max. 10)</t>
        </r>
      </text>
    </comment>
    <comment ref="D2" authorId="0" shapeId="0" xr:uid="{D40719EF-E60C-4180-96F9-E8FD8EF5D40F}">
      <text>
        <r>
          <rPr>
            <b/>
            <sz val="9"/>
            <color indexed="81"/>
            <rFont val="Tahoma"/>
            <family val="2"/>
          </rPr>
          <t>Punten voor de seniorteams heren:</t>
        </r>
        <r>
          <rPr>
            <sz val="9"/>
            <color indexed="81"/>
            <rFont val="Tahoma"/>
            <family val="2"/>
          </rPr>
          <t xml:space="preserve">
De berekining van deze waarde zie je op het tabblad "Score Algemeen"</t>
        </r>
      </text>
    </comment>
    <comment ref="E2" authorId="0" shapeId="0" xr:uid="{99AD8CBF-9C6A-4756-8B63-0931219F6D02}">
      <text>
        <r>
          <rPr>
            <b/>
            <sz val="9"/>
            <color indexed="81"/>
            <rFont val="Tahoma"/>
            <family val="2"/>
          </rPr>
          <t>Punten voor de jeugdwerking</t>
        </r>
        <r>
          <rPr>
            <sz val="9"/>
            <color indexed="81"/>
            <rFont val="Tahoma"/>
            <family val="2"/>
          </rPr>
          <t xml:space="preserve">
De berekining van deze waarde zie je op het tabblad "Score Algemeen"</t>
        </r>
      </text>
    </comment>
    <comment ref="R2" authorId="0" shapeId="0" xr:uid="{1D219B9E-274A-4282-897E-BCA8AC8B32CD}">
      <text>
        <r>
          <rPr>
            <b/>
            <sz val="9"/>
            <color indexed="81"/>
            <rFont val="Tahoma"/>
            <family val="2"/>
          </rPr>
          <t>Totaal voor de categorie U18 Jongens</t>
        </r>
        <r>
          <rPr>
            <sz val="9"/>
            <color indexed="81"/>
            <rFont val="Tahoma"/>
            <family val="2"/>
          </rPr>
          <t xml:space="preserve">
Algemeen + punten specifiek voor de categorie</t>
        </r>
      </text>
    </comment>
  </commentList>
</comments>
</file>

<file path=xl/sharedStrings.xml><?xml version="1.0" encoding="utf-8"?>
<sst xmlns="http://schemas.openxmlformats.org/spreadsheetml/2006/main" count="1896" uniqueCount="314">
  <si>
    <t>Stamnr</t>
  </si>
  <si>
    <t>Naam</t>
  </si>
  <si>
    <t>Club</t>
  </si>
  <si>
    <t>Totaal</t>
  </si>
  <si>
    <t>U21 Jongens</t>
  </si>
  <si>
    <t>U 18 Jongens</t>
  </si>
  <si>
    <t>U14 Jongens</t>
  </si>
  <si>
    <t>U19 Meisjes</t>
  </si>
  <si>
    <t>U16 Meisjes</t>
  </si>
  <si>
    <t>U16 Jongens</t>
  </si>
  <si>
    <t>U14 Meisjes</t>
  </si>
  <si>
    <t>Koninklijke Sint-Niklase Condors</t>
  </si>
  <si>
    <t>Koninklijke BBC Wezen-Vrienden Geraardsbergen</t>
  </si>
  <si>
    <t>Koninklijke BBC Oostkamp</t>
  </si>
  <si>
    <t>KBBC Miners Beringen</t>
  </si>
  <si>
    <t>Hasselt BT</t>
  </si>
  <si>
    <t>Panters Baasrode</t>
  </si>
  <si>
    <t>Stella Artois Leuven Bears</t>
  </si>
  <si>
    <t>BBC Falco Gent</t>
  </si>
  <si>
    <t>Red Vic Wilrijk</t>
  </si>
  <si>
    <t>KBBC Bavi Gent</t>
  </si>
  <si>
    <t>Basket Willebroek</t>
  </si>
  <si>
    <t>Oxaco BBC Boechout</t>
  </si>
  <si>
    <t>Jets Basket Zaventem</t>
  </si>
  <si>
    <t>BC Asse-Ternat</t>
  </si>
  <si>
    <t>BasKet Tongeren</t>
  </si>
  <si>
    <t>Basket Meetjesland</t>
  </si>
  <si>
    <t>Phantoms Basket Boom</t>
  </si>
  <si>
    <t>Antwerp Giants</t>
  </si>
  <si>
    <t>BC Machelen-Diegem</t>
  </si>
  <si>
    <t>Mercurius BBC Berchem</t>
  </si>
  <si>
    <t>BBC White Star - Witte Sterren St. Amandsberg</t>
  </si>
  <si>
    <t>B.B.C. Zele</t>
  </si>
  <si>
    <t>Sobabee Zwijndrecht</t>
  </si>
  <si>
    <t>Kon Sint-Truidense Basketbal (KSTBB)</t>
  </si>
  <si>
    <t>Black Devils Vorst</t>
  </si>
  <si>
    <t>Tigers Halle</t>
  </si>
  <si>
    <t>Blue Rocks Ronse-Kluisbergen</t>
  </si>
  <si>
    <t>Orly Hasselt</t>
  </si>
  <si>
    <t>2B|SAFE Tienen</t>
  </si>
  <si>
    <t>BBC Lokeren</t>
  </si>
  <si>
    <t>Kon BBC De Panne vzw</t>
  </si>
  <si>
    <t>Koninklijke Herentalse BBC</t>
  </si>
  <si>
    <t>KBBC Zolder vzw</t>
  </si>
  <si>
    <t>Wytewa Roeselare</t>
  </si>
  <si>
    <t>Basket Malle</t>
  </si>
  <si>
    <t>Rozenbeka Oostrozebeke</t>
  </si>
  <si>
    <t>Maccabi Antwerpen</t>
  </si>
  <si>
    <t>Basketclub Red Sharks Koekelare</t>
  </si>
  <si>
    <t>BBC Gullegem</t>
  </si>
  <si>
    <t>Geranimo Bornem Basket</t>
  </si>
  <si>
    <t>BBC Optima Tessenderlo</t>
  </si>
  <si>
    <t>Koninklijke BBC Union Leopoldsburg</t>
  </si>
  <si>
    <t>Basket Club Groot Dilbeek</t>
  </si>
  <si>
    <t>BBC Wuitens Hamme</t>
  </si>
  <si>
    <t>Basket Sijsele</t>
  </si>
  <si>
    <t>Duffel K.B.B.C.</t>
  </si>
  <si>
    <t>B.C. Gems Diepenbeek</t>
  </si>
  <si>
    <t>Telstar B.B.C. Mechelen</t>
  </si>
  <si>
    <t>Cosmo Genk BBC</t>
  </si>
  <si>
    <t>BC Black Boys Erpe-Mere</t>
  </si>
  <si>
    <t>Mibac Middelkerke</t>
  </si>
  <si>
    <t>K. Vabco Mol BBC</t>
  </si>
  <si>
    <t>The Tower Aalst</t>
  </si>
  <si>
    <t>Basket Zonhoven</t>
  </si>
  <si>
    <t>BC Maasmechelen</t>
  </si>
  <si>
    <t>Essense Esbac</t>
  </si>
  <si>
    <t>Wibac BBC Sint-Eloois-Winkel</t>
  </si>
  <si>
    <t>Aartselaar BBC</t>
  </si>
  <si>
    <t>BBC Olympia Denderleeuw</t>
  </si>
  <si>
    <t>Peer BBC vzw</t>
  </si>
  <si>
    <t>Silaba Zelzate</t>
  </si>
  <si>
    <t>KBBC T&amp;T Turnhout</t>
  </si>
  <si>
    <t>Jong Edegem BBC</t>
  </si>
  <si>
    <t>Bct Overijse</t>
  </si>
  <si>
    <t>BBC Croonen Lommel</t>
  </si>
  <si>
    <t>BBC De West-Hoek Zwevezele</t>
  </si>
  <si>
    <t>L.S.V. Basket Landen</t>
  </si>
  <si>
    <t>BBC Pelt</t>
  </si>
  <si>
    <t>Clem Scherpenheuvel</t>
  </si>
  <si>
    <t>Basket Lummen</t>
  </si>
  <si>
    <t>BBC Makeba Mariaburg Brasschaat</t>
  </si>
  <si>
    <t>BBC Alsemberg</t>
  </si>
  <si>
    <t>Nieuw Brabo Antwerpen</t>
  </si>
  <si>
    <t>Bilzerse BC</t>
  </si>
  <si>
    <t>BBC Wervik</t>
  </si>
  <si>
    <t>Dynamo Bertem</t>
  </si>
  <si>
    <t>Onderons Grembergen</t>
  </si>
  <si>
    <t>BC Lede</t>
  </si>
  <si>
    <t>BBC Wobac Sint-Stevens-Woluwe</t>
  </si>
  <si>
    <t>BBC Putte</t>
  </si>
  <si>
    <t>S.K.Eternit Kapelle o/d Bos</t>
  </si>
  <si>
    <t>BBC Schelle</t>
  </si>
  <si>
    <t>Bobcat Wielsbeke</t>
  </si>
  <si>
    <t>Nieuwerkerken</t>
  </si>
  <si>
    <t>Basketbalclub Campinia Dessel-Retie</t>
  </si>
  <si>
    <t>Gent-Oost Eagles</t>
  </si>
  <si>
    <t>Olympos Marke</t>
  </si>
  <si>
    <t>Olicsa Antwerpen</t>
  </si>
  <si>
    <t>BBC Koksijde</t>
  </si>
  <si>
    <t>BBC Berlaar</t>
  </si>
  <si>
    <t>Tigers Evergem</t>
  </si>
  <si>
    <t>Toyota Wouters Diest</t>
  </si>
  <si>
    <t>Thor Tervuren</t>
  </si>
  <si>
    <t>Zuiderkempen Diamonds</t>
  </si>
  <si>
    <t>BBC Assenede</t>
  </si>
  <si>
    <t>Alfa 2000 Achel</t>
  </si>
  <si>
    <t>GSG Aarschot</t>
  </si>
  <si>
    <t>BC Grimbergen</t>
  </si>
  <si>
    <t>BBC Haacht</t>
  </si>
  <si>
    <t>A.C.J. Basket Brugge</t>
  </si>
  <si>
    <t>BBC Baskas Kasterlee</t>
  </si>
  <si>
    <t>Stevoort BBC</t>
  </si>
  <si>
    <t>BT Kortemark</t>
  </si>
  <si>
    <t>BBC Lyra Nila Nijlen</t>
  </si>
  <si>
    <t>BC Cobras Schoten-Brasschaat</t>
  </si>
  <si>
    <t>Bebita Eernegem</t>
  </si>
  <si>
    <t>BBC Laakdal</t>
  </si>
  <si>
    <t>BBC Wildcats Gavere</t>
  </si>
  <si>
    <t>Wuustwezel BBC</t>
  </si>
  <si>
    <t>BC Opwijk</t>
  </si>
  <si>
    <t>BC Streek Inn Vilvoorde</t>
  </si>
  <si>
    <t>Baclo Lommel</t>
  </si>
  <si>
    <t>Basket Stabroek</t>
  </si>
  <si>
    <t>Triton Leuven</t>
  </si>
  <si>
    <t>BBC Coveco Niel</t>
  </si>
  <si>
    <t>BBC Floorcouture Zoersel</t>
  </si>
  <si>
    <t>Bbv Oedelem</t>
  </si>
  <si>
    <t>Black Sheep Diepenbeek</t>
  </si>
  <si>
    <t>Merchtem Eagles</t>
  </si>
  <si>
    <t>BBC Groep Linden Oudenburg</t>
  </si>
  <si>
    <t>Londerzeelse Dunkers</t>
  </si>
  <si>
    <t>B.C. Blue Stars Brugge</t>
  </si>
  <si>
    <t>BBC As</t>
  </si>
  <si>
    <t>Edegemse Basketbalclub</t>
  </si>
  <si>
    <t>De Rode Leeuwen</t>
  </si>
  <si>
    <t>Red Dragons Huldenberg</t>
  </si>
  <si>
    <t>Vriendenhof Walem</t>
  </si>
  <si>
    <t>BBC Hotshots Destelbergen</t>
  </si>
  <si>
    <t>Dino Brussels</t>
  </si>
  <si>
    <t>Jeugdbasket Scaldis Zwevegem</t>
  </si>
  <si>
    <t>Amon Jeugd Gentson</t>
  </si>
  <si>
    <t>KYD Kortenberg Young Devils</t>
  </si>
  <si>
    <t>Femina Habac Sint-Truiden</t>
  </si>
  <si>
    <t>Boortmeerbeek &amp; Berg Bulldogs</t>
  </si>
  <si>
    <t>Willibies Antwerpen</t>
  </si>
  <si>
    <t>Basket Groot Zemst</t>
  </si>
  <si>
    <t>Koninklijke Basket Avelgem</t>
  </si>
  <si>
    <t>Fenics Leuven BBC</t>
  </si>
  <si>
    <t>BBC Feniks Futuria Gent</t>
  </si>
  <si>
    <t>Bavi Vilvoorde</t>
  </si>
  <si>
    <t>BBC P Heuvelland</t>
  </si>
  <si>
    <t>Bree Basket</t>
  </si>
  <si>
    <t>Elite Academy Antwerp</t>
  </si>
  <si>
    <t>BBC Erembodegem</t>
  </si>
  <si>
    <t>Hubo Limburg United</t>
  </si>
  <si>
    <t>WIZ Basket Leuven</t>
  </si>
  <si>
    <t>Basketbal Club Vikings Lede</t>
  </si>
  <si>
    <t>Antwerp Wolf Pack</t>
  </si>
  <si>
    <t>Strombeek Beavers Wemmel Basket Club</t>
  </si>
  <si>
    <t>BBC Lions Gent</t>
  </si>
  <si>
    <t>Avanti Brugge 2015</t>
  </si>
  <si>
    <t>Hove Rabbits</t>
  </si>
  <si>
    <t>Wapper vzw</t>
  </si>
  <si>
    <t>BC Lions Genk</t>
  </si>
  <si>
    <t>Helchteren 2020</t>
  </si>
  <si>
    <t>B-Ballers Diksmuide</t>
  </si>
  <si>
    <t>U21 x-1</t>
  </si>
  <si>
    <t>U18 x-1</t>
  </si>
  <si>
    <t>U16 x-1</t>
  </si>
  <si>
    <t>BNT c-1</t>
  </si>
  <si>
    <t>BNT cat</t>
  </si>
  <si>
    <t>Algemeen</t>
  </si>
  <si>
    <t>Terrein</t>
  </si>
  <si>
    <t>Ondergrond</t>
  </si>
  <si>
    <t>A-Team</t>
  </si>
  <si>
    <t>B-team</t>
  </si>
  <si>
    <t>L1</t>
  </si>
  <si>
    <t>TD1</t>
  </si>
  <si>
    <t>P1</t>
  </si>
  <si>
    <t>Clubnaam</t>
  </si>
  <si>
    <t>Reeks</t>
  </si>
  <si>
    <t>Speler &lt;21</t>
  </si>
  <si>
    <t>Jeugdfonds</t>
  </si>
  <si>
    <t>Extra Dipl.</t>
  </si>
  <si>
    <t>Fanion Heren</t>
  </si>
  <si>
    <t>Fanion Dames</t>
  </si>
  <si>
    <t>Subsidie opleiding</t>
  </si>
  <si>
    <t>Team Name</t>
  </si>
  <si>
    <t>Club ID</t>
  </si>
  <si>
    <t>Faciliteiten</t>
  </si>
  <si>
    <t>Jeugdwerking</t>
  </si>
  <si>
    <t>Vrijwilliger</t>
  </si>
  <si>
    <t>Geen</t>
  </si>
  <si>
    <t>P/V/G</t>
  </si>
  <si>
    <t>Jeugdcoörd.</t>
  </si>
  <si>
    <t># Jeugdsp.</t>
  </si>
  <si>
    <t>Uitloopzone</t>
  </si>
  <si>
    <t>&gt;=2m</t>
  </si>
  <si>
    <t>&lt;2m-&gt;=1m</t>
  </si>
  <si>
    <t>&lt;1m</t>
  </si>
  <si>
    <t>Klasse 3</t>
  </si>
  <si>
    <t>Klasse 2</t>
  </si>
  <si>
    <t>Klasse 1</t>
  </si>
  <si>
    <t>U16B</t>
  </si>
  <si>
    <t>U18B</t>
  </si>
  <si>
    <t>U20B</t>
  </si>
  <si>
    <t>U16G</t>
  </si>
  <si>
    <t>JA</t>
  </si>
  <si>
    <t>A Team</t>
  </si>
  <si>
    <t>B Team</t>
  </si>
  <si>
    <t>Aantal jeugd</t>
  </si>
  <si>
    <t>Jeugdcoördinator</t>
  </si>
  <si>
    <t>Professioneel</t>
  </si>
  <si>
    <t>Fan. Heren</t>
  </si>
  <si>
    <t>Jeugdwrk.</t>
  </si>
  <si>
    <t>Facil.</t>
  </si>
  <si>
    <t>Diploma trainer onderbouw</t>
  </si>
  <si>
    <t>U 19 Meisjes</t>
  </si>
  <si>
    <t>Fan. Dames</t>
  </si>
  <si>
    <t>U19 x-1</t>
  </si>
  <si>
    <t>Aantal &lt;21 Jongens</t>
  </si>
  <si>
    <t>Aantal &lt;19 Meisjes</t>
  </si>
  <si>
    <t>Speler &lt;19</t>
  </si>
  <si>
    <t>U18 Jongens</t>
  </si>
  <si>
    <t>Koninklijk Basket Team ION Waregem</t>
  </si>
  <si>
    <t>U18G</t>
  </si>
  <si>
    <t>U19G</t>
  </si>
  <si>
    <t>LDP Donza</t>
  </si>
  <si>
    <t>Haantjes-D'Hondt Interieur-Oudenaarde</t>
  </si>
  <si>
    <t>Titans Basketball Bonheiden</t>
  </si>
  <si>
    <t>Hades Kiewit BBC</t>
  </si>
  <si>
    <t>BBC Geel</t>
  </si>
  <si>
    <t>Basket Poperinge</t>
  </si>
  <si>
    <t>Titans Basketball Keerbergen</t>
  </si>
  <si>
    <t>Hageland United</t>
  </si>
  <si>
    <t>Molenbeek Rebels Basketball</t>
  </si>
  <si>
    <t>Holstra WINGS Wevelgem-Moorsele</t>
  </si>
  <si>
    <t>BC Vagant Kortrijk</t>
  </si>
  <si>
    <t>L2</t>
  </si>
  <si>
    <t>Okapi Aalst</t>
  </si>
  <si>
    <t>Basket Midwest Izegem</t>
  </si>
  <si>
    <t>BBC Helios SanoRice Zottegem</t>
  </si>
  <si>
    <t>KBBC Sparta Laarne</t>
  </si>
  <si>
    <t>KBBC Wasocub Waasmunster vzw</t>
  </si>
  <si>
    <t>KBBC Eksaarde</t>
  </si>
  <si>
    <t>KBBC Okido Arendonk</t>
  </si>
  <si>
    <t>Koninklijke Remant Basics Melsele-Beveren</t>
  </si>
  <si>
    <t>Basket Desselgem</t>
  </si>
  <si>
    <t>Basket Midwest All-in Garden Tielt</t>
  </si>
  <si>
    <t>Kangoeroes Basket Mechelen</t>
  </si>
  <si>
    <t>DBC Osiris Okapi Aalst</t>
  </si>
  <si>
    <t>BBC Rumst</t>
  </si>
  <si>
    <t>Basket SKT Ieper</t>
  </si>
  <si>
    <t>Rolling Thunders Wetteren</t>
  </si>
  <si>
    <t>U 16 Meisjes</t>
  </si>
  <si>
    <t>BC Lamett Deerlijk-Zwevegem</t>
  </si>
  <si>
    <t>KBGO Finexa Basket@Sea</t>
  </si>
  <si>
    <t>Insurea Kontich Wolves</t>
  </si>
  <si>
    <t>KB Oostende Bredene Basket@sea</t>
  </si>
  <si>
    <t>House Of Talents Kortrijk Spurs</t>
  </si>
  <si>
    <t>Betekom Bullets</t>
  </si>
  <si>
    <t>TeleVoIP Zedelgem Lions</t>
  </si>
  <si>
    <t>Notre Dame Blue Tigers Leuven</t>
  </si>
  <si>
    <t>BBC Bazel</t>
  </si>
  <si>
    <t>Basket Houthalen</t>
  </si>
  <si>
    <t>Carrefour Market Basket Blankenberge</t>
  </si>
  <si>
    <t>Avanti Brugge Dames</t>
  </si>
  <si>
    <t>BC Polaris Brussel</t>
  </si>
  <si>
    <t>TD</t>
  </si>
  <si>
    <t>BBC Vesting Denderleeuw</t>
  </si>
  <si>
    <t>U14 x-1</t>
  </si>
  <si>
    <t>BBC 2070 Zwijndrecht</t>
  </si>
  <si>
    <t>Midwest ALL4ONE Basketbal Menen</t>
  </si>
  <si>
    <t>Elite Overtime Brussels</t>
  </si>
  <si>
    <t>BC Oostende Basket@Sea</t>
  </si>
  <si>
    <t>Koninklijke BBC Scheldejeugd Temse</t>
  </si>
  <si>
    <t>BBC Garage Wille Hansbeke</t>
  </si>
  <si>
    <t>e5 Sgolba Aalter</t>
  </si>
  <si>
    <t>BBC Musketiers Wommelgem</t>
  </si>
  <si>
    <t>BBC CSS Outdoor Living Ninove</t>
  </si>
  <si>
    <t>BC Delrue JP Oostende</t>
  </si>
  <si>
    <t>BBC Zulte-Leiestreek</t>
  </si>
  <si>
    <t>BC Molenbeek</t>
  </si>
  <si>
    <t>U17G</t>
  </si>
  <si>
    <t># Tr AB</t>
  </si>
  <si>
    <t># Inst B</t>
  </si>
  <si>
    <t>U18 x-2</t>
  </si>
  <si>
    <t>U16 x-2</t>
  </si>
  <si>
    <t>U14 x-2</t>
  </si>
  <si>
    <t>U21 x-2</t>
  </si>
  <si>
    <t>2022-2023 (X-2)</t>
  </si>
  <si>
    <t>2023-2024 (X-1)</t>
  </si>
  <si>
    <t>Guco Lier</t>
  </si>
  <si>
    <t>BBC Houtem Redwolves</t>
  </si>
  <si>
    <t>Neteland Basket Ladies</t>
  </si>
  <si>
    <t>BNXT</t>
  </si>
  <si>
    <t>TD2</t>
  </si>
  <si>
    <t>Alken BBC</t>
  </si>
  <si>
    <t>ALL4ONE Basketbal Menen</t>
  </si>
  <si>
    <t>Basketbalclub Sint-Amands vzw</t>
  </si>
  <si>
    <t>BC Digiresto Knokke-Heist</t>
  </si>
  <si>
    <t>BT Lauwe</t>
  </si>
  <si>
    <t>Elektrooghe Gembas Knesselare</t>
  </si>
  <si>
    <t>Fellows Legal Brokers Ekeren BBC</t>
  </si>
  <si>
    <t>KBBC DMVD Wikings Kortrijk</t>
  </si>
  <si>
    <t>KBBC Racing Brugge</t>
  </si>
  <si>
    <t>KBBC Vk Iebac Ieper</t>
  </si>
  <si>
    <t>Rapid Raptors Langemark</t>
  </si>
  <si>
    <t>Rucon Gembo Koninklijke basketbalclub Borgerhout</t>
  </si>
  <si>
    <t>Torhout Lions</t>
  </si>
  <si>
    <t/>
  </si>
  <si>
    <t>U20G</t>
  </si>
  <si>
    <t>U19 x-2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</si>
</sst>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#,##0.00_ ;_ &quot;€&quot;\ \-#,##0.00_ ;&quot;-&quot;??_ ;_ 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1" fillId="2" borderId="0" xfId="0" applyFont="1" applyFill="1"/>
    <xf numFmtId="4" fontId="1" fillId="0" borderId="0" xfId="0" applyNumberFormat="1" applyFont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4" fillId="7" borderId="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16" borderId="1" xfId="0" applyFont="1" applyFill="1" applyBorder="1"/>
    <xf numFmtId="0" fontId="0" fillId="15" borderId="1" xfId="0" applyFill="1" applyBorder="1"/>
    <xf numFmtId="0" fontId="3" fillId="6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left"/>
    </xf>
    <xf numFmtId="0" fontId="0" fillId="17" borderId="1" xfId="0" applyFill="1" applyBorder="1"/>
    <xf numFmtId="0" fontId="3" fillId="18" borderId="1" xfId="0" applyFont="1" applyFill="1" applyBorder="1" applyAlignment="1">
      <alignment horizontal="left"/>
    </xf>
    <xf numFmtId="0" fontId="3" fillId="18" borderId="1" xfId="0" applyFont="1" applyFill="1" applyBorder="1"/>
    <xf numFmtId="0" fontId="0" fillId="15" borderId="0" xfId="0" applyFill="1"/>
    <xf numFmtId="0" fontId="3" fillId="16" borderId="1" xfId="0" applyFont="1" applyFill="1" applyBorder="1" applyAlignment="1">
      <alignment horizontal="left"/>
    </xf>
    <xf numFmtId="0" fontId="3" fillId="22" borderId="1" xfId="0" applyFont="1" applyFill="1" applyBorder="1"/>
    <xf numFmtId="0" fontId="0" fillId="21" borderId="1" xfId="0" applyFill="1" applyBorder="1"/>
    <xf numFmtId="0" fontId="0" fillId="21" borderId="1" xfId="0" applyFill="1" applyBorder="1" applyAlignment="1">
      <alignment horizontal="center"/>
    </xf>
    <xf numFmtId="0" fontId="3" fillId="20" borderId="1" xfId="0" applyFont="1" applyFill="1" applyBorder="1"/>
    <xf numFmtId="0" fontId="0" fillId="19" borderId="1" xfId="0" applyFill="1" applyBorder="1"/>
    <xf numFmtId="0" fontId="0" fillId="19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3" fillId="20" borderId="1" xfId="0" applyFont="1" applyFill="1" applyBorder="1" applyAlignment="1">
      <alignment wrapText="1"/>
    </xf>
    <xf numFmtId="4" fontId="3" fillId="20" borderId="1" xfId="0" applyNumberFormat="1" applyFont="1" applyFill="1" applyBorder="1" applyAlignment="1">
      <alignment horizontal="left"/>
    </xf>
    <xf numFmtId="0" fontId="2" fillId="19" borderId="1" xfId="0" applyFont="1" applyFill="1" applyBorder="1"/>
    <xf numFmtId="0" fontId="3" fillId="20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left"/>
    </xf>
    <xf numFmtId="0" fontId="3" fillId="22" borderId="1" xfId="0" applyFont="1" applyFill="1" applyBorder="1" applyAlignment="1">
      <alignment horizontal="left"/>
    </xf>
    <xf numFmtId="0" fontId="2" fillId="19" borderId="1" xfId="0" applyFont="1" applyFill="1" applyBorder="1" applyAlignment="1">
      <alignment horizontal="center"/>
    </xf>
    <xf numFmtId="164" fontId="0" fillId="19" borderId="1" xfId="1" applyNumberFormat="1" applyFont="1" applyFill="1" applyBorder="1"/>
    <xf numFmtId="0" fontId="4" fillId="0" borderId="0" xfId="0" applyFont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0" fillId="15" borderId="6" xfId="0" applyFill="1" applyBorder="1"/>
    <xf numFmtId="0" fontId="0" fillId="12" borderId="6" xfId="0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164" fontId="0" fillId="15" borderId="1" xfId="1" applyNumberFormat="1" applyFont="1" applyFill="1" applyBorder="1"/>
    <xf numFmtId="0" fontId="1" fillId="15" borderId="1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quotePrefix="1"/>
    <xf numFmtId="0" fontId="0" fillId="23" borderId="1" xfId="0" applyFill="1" applyBorder="1"/>
    <xf numFmtId="0" fontId="0" fillId="0" borderId="0" xfId="0" applyAlignment="1">
      <alignment vertical="center" wrapText="1"/>
    </xf>
    <xf numFmtId="0" fontId="0" fillId="21" borderId="5" xfId="0" applyFill="1" applyBorder="1"/>
    <xf numFmtId="0" fontId="0" fillId="19" borderId="5" xfId="0" applyFill="1" applyBorder="1"/>
    <xf numFmtId="0" fontId="3" fillId="20" borderId="6" xfId="0" applyFont="1" applyFill="1" applyBorder="1"/>
    <xf numFmtId="0" fontId="3" fillId="20" borderId="6" xfId="0" applyFont="1" applyFill="1" applyBorder="1" applyAlignment="1">
      <alignment horizontal="center"/>
    </xf>
    <xf numFmtId="0" fontId="0" fillId="21" borderId="6" xfId="0" applyFill="1" applyBorder="1"/>
    <xf numFmtId="0" fontId="0" fillId="21" borderId="6" xfId="0" applyFill="1" applyBorder="1" applyAlignment="1">
      <alignment horizontal="center"/>
    </xf>
    <xf numFmtId="0" fontId="3" fillId="20" borderId="1" xfId="0" applyFont="1" applyFill="1" applyBorder="1" applyAlignment="1">
      <alignment horizontal="right"/>
    </xf>
    <xf numFmtId="0" fontId="0" fillId="0" borderId="1" xfId="0" applyBorder="1"/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8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0436-443B-4153-A3B2-E2463DF7D8F6}">
  <dimension ref="A1:S2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0" sqref="B20"/>
    </sheetView>
  </sheetViews>
  <sheetFormatPr defaultRowHeight="15" x14ac:dyDescent="0.25"/>
  <cols>
    <col min="1" max="1" width="7.28515625" bestFit="1" customWidth="1"/>
    <col min="2" max="2" width="46.28515625" bestFit="1" customWidth="1"/>
    <col min="3" max="3" width="11.42578125" style="19" customWidth="1"/>
    <col min="4" max="4" width="11.7109375" style="19" bestFit="1" customWidth="1"/>
    <col min="5" max="5" width="11.42578125" style="22" customWidth="1"/>
    <col min="6" max="9" width="11.42578125" style="5" customWidth="1"/>
    <col min="10" max="10" width="11.42578125" style="11" customWidth="1"/>
    <col min="11" max="14" width="11.42578125" style="4" customWidth="1"/>
    <col min="15" max="15" width="11.42578125" style="17" customWidth="1"/>
    <col min="16" max="18" width="11.42578125" style="13" customWidth="1"/>
    <col min="19" max="19" width="11.42578125" style="15" customWidth="1"/>
  </cols>
  <sheetData>
    <row r="1" spans="1:19" s="8" customFormat="1" x14ac:dyDescent="0.25">
      <c r="A1" s="85" t="s">
        <v>2</v>
      </c>
      <c r="B1" s="86"/>
      <c r="C1" s="82" t="s">
        <v>190</v>
      </c>
      <c r="D1" s="83"/>
      <c r="E1" s="84"/>
      <c r="F1" s="80" t="s">
        <v>185</v>
      </c>
      <c r="G1" s="80"/>
      <c r="H1" s="80"/>
      <c r="I1" s="80"/>
      <c r="J1" s="80"/>
      <c r="K1" s="81" t="s">
        <v>186</v>
      </c>
      <c r="L1" s="81"/>
      <c r="M1" s="81"/>
      <c r="N1" s="81"/>
      <c r="O1" s="81"/>
      <c r="P1" s="77" t="s">
        <v>191</v>
      </c>
      <c r="Q1" s="78"/>
      <c r="R1" s="78"/>
      <c r="S1" s="79"/>
    </row>
    <row r="2" spans="1:19" s="8" customFormat="1" x14ac:dyDescent="0.25">
      <c r="A2" s="24" t="s">
        <v>0</v>
      </c>
      <c r="B2" s="24" t="s">
        <v>1</v>
      </c>
      <c r="C2" s="21" t="s">
        <v>173</v>
      </c>
      <c r="D2" s="21" t="s">
        <v>174</v>
      </c>
      <c r="E2" s="21" t="s">
        <v>3</v>
      </c>
      <c r="F2" s="27" t="s">
        <v>175</v>
      </c>
      <c r="G2" s="27" t="s">
        <v>176</v>
      </c>
      <c r="H2" s="27" t="s">
        <v>182</v>
      </c>
      <c r="I2" s="27" t="s">
        <v>183</v>
      </c>
      <c r="J2" s="27" t="s">
        <v>3</v>
      </c>
      <c r="K2" s="28" t="s">
        <v>175</v>
      </c>
      <c r="L2" s="28" t="s">
        <v>176</v>
      </c>
      <c r="M2" s="28" t="s">
        <v>223</v>
      </c>
      <c r="N2" s="28" t="s">
        <v>183</v>
      </c>
      <c r="O2" s="28" t="s">
        <v>3</v>
      </c>
      <c r="P2" s="29" t="s">
        <v>195</v>
      </c>
      <c r="Q2" s="29" t="s">
        <v>184</v>
      </c>
      <c r="R2" s="29" t="s">
        <v>196</v>
      </c>
      <c r="S2" s="29" t="s">
        <v>3</v>
      </c>
    </row>
    <row r="3" spans="1:19" x14ac:dyDescent="0.25">
      <c r="A3" s="25">
        <v>71</v>
      </c>
      <c r="B3" s="25" t="str">
        <f>VLOOKUP($A3,Para!$D$1:$E$996,2,FALSE)</f>
        <v>Antwerp Giants</v>
      </c>
      <c r="C3" s="18">
        <f>IF(VLOOKUP($A3,Faciliteiten!$A:$D,3,FALSE)="&gt;=2m",5,IF(VLOOKUP($A3,Faciliteiten!$A:$D,3,FALSE)="&lt;2m-&gt;=1m",3,1))</f>
        <v>5</v>
      </c>
      <c r="D3" s="18">
        <f>IF(VLOOKUP($A3,Faciliteiten!$A:$D,4,FALSE)="Klasse 3",5,IF(VLOOKUP($A3,Faciliteiten!$A:$D,4,FALSE)="Klasse 2",3,1))</f>
        <v>5</v>
      </c>
      <c r="E3" s="20">
        <f t="shared" ref="E3:E66" si="0">SUM(C3:D3)</f>
        <v>10</v>
      </c>
      <c r="F3" s="6">
        <f>IF(ISERROR(VLOOKUP($A3,'Fanion Heren'!$A:$C,3,FALSE))=TRUE,0,IF(VLOOKUP($A3,'Fanion Heren'!$A:$C,3,FALSE)="BNXT",3,IF(LEFT(VLOOKUP($A3,'Fanion Heren'!$A:$C,3,FALSE),1)="T",3,IF(LEFT(VLOOKUP($A3,'Fanion Heren'!$A:$C,3,FALSE),1)="L",2,IF(LEFT(VLOOKUP($A3,'Fanion Heren'!$A:$C,3,FALSE),1)="P",1,0)))))</f>
        <v>3</v>
      </c>
      <c r="G3" s="6">
        <f>IF(ISERROR(VLOOKUP($A3,'Fanion Heren'!$E:$G,3,FALSE))=TRUE,0,IF(VLOOKUP($A3,'Fanion Heren'!$E:$G,3,FALSE)="EML",2,IF(LEFT(VLOOKUP($A3,'Fanion Heren'!$E:$G,3,FALSE),1)="T",2,IF(LEFT(VLOOKUP($A3,'Fanion Heren'!$E:$G,3,FALSE),1)="L",2,IF(LEFT(VLOOKUP($A3,'Fanion Heren'!$E:$G,3,FALSE),1)="P",1,0)))))</f>
        <v>2</v>
      </c>
      <c r="H3" s="6">
        <f>VLOOKUP($A3,'Aantal &lt;21'!$A:$C,3,FALSE)</f>
        <v>5</v>
      </c>
      <c r="I3" s="6">
        <f>IF(ISERROR(VLOOKUP($A3,Jeugdfonds!$A:$C,3,FALSE))=TRUE,1,IF(VLOOKUP($A3,Jeugdfonds!$A:$C,3,FALSE)&gt;=6000,5,IF(VLOOKUP($A3,Jeugdfonds!$A:$C,3,FALSE)&gt;=3000,4,IF(VLOOKUP($A3,Jeugdfonds!$A:$C,3,FALSE)&gt;=1000,3,IF(VLOOKUP($A3,Jeugdfonds!$A:$C,3,FALSE)&gt;=100,2,1)))))</f>
        <v>5</v>
      </c>
      <c r="J3" s="10">
        <f t="shared" ref="J3:J66" si="1">SUM(F3:I3)</f>
        <v>15</v>
      </c>
      <c r="K3" s="7">
        <f>IF(ISERROR(VLOOKUP($A3,'Fanion Dames'!$A:$C,3,FALSE))=TRUE,0,IF(LEFT(VLOOKUP($A3,'Fanion Dames'!$A:$C,3,FALSE),1)="T",3,IF(LEFT(VLOOKUP($A3,'Fanion Dames'!$A:$C,3,FALSE),1)="L",2,IF(LEFT(VLOOKUP($A3,'Fanion Dames'!$A:$C,3,FALSE),1)="P",1,0))))</f>
        <v>2</v>
      </c>
      <c r="L3" s="7">
        <f>IF(ISERROR(VLOOKUP($A3,'Fanion Dames'!$E:$G,3,FALSE))=TRUE,0,IF(LEFT(VLOOKUP($A3,'Fanion Dames'!$E:$G,3,FALSE),1)="T",2,IF(LEFT(VLOOKUP($A3,'Fanion Dames'!$E:$G,3,FALSE),1)="L",2,IF(LEFT(VLOOKUP($A3,'Fanion Dames'!$E:$G,3,FALSE),1)="P",1,0))))</f>
        <v>1</v>
      </c>
      <c r="M3" s="7">
        <f>VLOOKUP($A3,'Aantal &lt;21'!$A:$D,4,FALSE)</f>
        <v>4</v>
      </c>
      <c r="N3" s="7">
        <f>IF(ISERROR(VLOOKUP(A3,Jeugdfonds!A1:C208,3,FALSE))=TRUE,1,IF(VLOOKUP(A3,Jeugdfonds!A1:C208,3,FALSE)&gt;=6000,5,IF(VLOOKUP(A3,Jeugdfonds!A1:C208,3,FALSE)&gt;=3000,4,IF(VLOOKUP(A3,Jeugdfonds!A1:C208,3,FALSE)&gt;=1000,3,IF(VLOOKUP(A3,Jeugdfonds!A1:C208,3,FALSE)&gt;=100,2,1)))))</f>
        <v>5</v>
      </c>
      <c r="O3" s="16">
        <f t="shared" ref="O3:O66" si="2">SUM(K3:N3)</f>
        <v>12</v>
      </c>
      <c r="P3" s="12">
        <f>IF(ISERROR(VLOOKUP($A3,Jeugdcoördinator!$A:$C,4,FALSE))=TRUE,0,IF(VLOOKUP($A3,Jeugdcoördinator!$A:$C,4,FALSE)="Professioneel",3,IF(VLOOKUP($A3,Jeugdcoördinator!$A:$C,4,FALSE)="Vrijwilliger",2,0)))</f>
        <v>0</v>
      </c>
      <c r="Q3" s="12">
        <f>IF(VLOOKUP($A3,'Extra Dipl. Onderbouw'!A:C,3,FALSE)="",0,IF(VLOOKUP($A3,'Extra Dipl. Onderbouw'!A:C,3,FALSE)&lt;&gt;"Instructeur B",3,1))</f>
        <v>3</v>
      </c>
      <c r="R3" s="12">
        <f>IF(ISERROR(VLOOKUP($A3,Jeugdleden!$A:$C,3,FALSE))=TRUE,1,IF(VLOOKUP($A3,Jeugdleden!$A:$C,3,FALSE)&gt;=125,5,IF(VLOOKUP($A3,Jeugdleden!$A:$C,3,FALSE)&gt;=100,4,IF(VLOOKUP($A3,Jeugdleden!$A:$C,3,FALSE)&gt;=75,3,IF(VLOOKUP($A3,Jeugdleden!$A:$C,3,FALSE)&gt;=50,2,1)))))</f>
        <v>5</v>
      </c>
      <c r="S3" s="14">
        <f t="shared" ref="S3:S66" si="3">SUM(P3:R3)</f>
        <v>8</v>
      </c>
    </row>
    <row r="4" spans="1:19" x14ac:dyDescent="0.25">
      <c r="A4" s="25">
        <v>76</v>
      </c>
      <c r="B4" s="25" t="str">
        <f>VLOOKUP($A4,Para!$D$1:$E$996,2,FALSE)</f>
        <v>BC Machelen-Diegem</v>
      </c>
      <c r="C4" s="18">
        <f>IF(VLOOKUP($A4,Faciliteiten!$A:$D,3,FALSE)="&gt;=2m",5,IF(VLOOKUP($A4,Faciliteiten!$A:$D,3,FALSE)="&lt;2m-&gt;=1m",3,1))</f>
        <v>5</v>
      </c>
      <c r="D4" s="18">
        <f>IF(VLOOKUP($A4,Faciliteiten!$A:$D,4,FALSE)="Klasse 3",5,IF(VLOOKUP($A4,Faciliteiten!$A:$D,4,FALSE)="Klasse 2",3,1))</f>
        <v>5</v>
      </c>
      <c r="E4" s="20">
        <f t="shared" si="0"/>
        <v>10</v>
      </c>
      <c r="F4" s="6">
        <f>IF(ISERROR(VLOOKUP($A4,'Fanion Heren'!$A:$C,3,FALSE))=TRUE,0,IF(VLOOKUP($A4,'Fanion Heren'!$A:$C,3,FALSE)="BNXT",3,IF(LEFT(VLOOKUP($A4,'Fanion Heren'!$A:$C,3,FALSE),1)="T",3,IF(LEFT(VLOOKUP($A4,'Fanion Heren'!$A:$C,3,FALSE),1)="L",2,IF(LEFT(VLOOKUP($A4,'Fanion Heren'!$A:$C,3,FALSE),1)="P",1,0)))))</f>
        <v>0</v>
      </c>
      <c r="G4" s="6">
        <f>IF(ISERROR(VLOOKUP($A4,'Fanion Heren'!$E:$G,3,FALSE))=TRUE,0,IF(VLOOKUP($A4,'Fanion Heren'!$E:$G,3,FALSE)="EML",2,IF(LEFT(VLOOKUP($A4,'Fanion Heren'!$E:$G,3,FALSE),1)="T",2,IF(LEFT(VLOOKUP($A4,'Fanion Heren'!$E:$G,3,FALSE),1)="L",2,IF(LEFT(VLOOKUP($A4,'Fanion Heren'!$E:$G,3,FALSE),1)="P",1,0)))))</f>
        <v>0</v>
      </c>
      <c r="H4" s="6" t="str">
        <f>VLOOKUP($A4,'Aantal &lt;21'!$A:$C,3,FALSE)</f>
        <v/>
      </c>
      <c r="I4" s="6">
        <f>IF(ISERROR(VLOOKUP($A4,Jeugdfonds!$A:$C,3,FALSE))=TRUE,1,IF(VLOOKUP($A4,Jeugdfonds!$A:$C,3,FALSE)&gt;=6000,5,IF(VLOOKUP($A4,Jeugdfonds!$A:$C,3,FALSE)&gt;=3000,4,IF(VLOOKUP($A4,Jeugdfonds!$A:$C,3,FALSE)&gt;=1000,3,IF(VLOOKUP($A4,Jeugdfonds!$A:$C,3,FALSE)&gt;=100,2,1)))))</f>
        <v>3</v>
      </c>
      <c r="J4" s="10">
        <f t="shared" si="1"/>
        <v>3</v>
      </c>
      <c r="K4" s="7">
        <f>IF(ISERROR(VLOOKUP($A4,'Fanion Dames'!$A:$C,3,FALSE))=TRUE,0,IF(LEFT(VLOOKUP($A4,'Fanion Dames'!$A:$C,3,FALSE),1)="T",3,IF(LEFT(VLOOKUP($A4,'Fanion Dames'!$A:$C,3,FALSE),1)="L",2,IF(LEFT(VLOOKUP($A4,'Fanion Dames'!$A:$C,3,FALSE),1)="P",1,0))))</f>
        <v>0</v>
      </c>
      <c r="L4" s="7">
        <f>IF(ISERROR(VLOOKUP($A4,'Fanion Dames'!$E:$G,3,FALSE))=TRUE,0,IF(LEFT(VLOOKUP($A4,'Fanion Dames'!$E:$G,3,FALSE),1)="T",2,IF(LEFT(VLOOKUP($A4,'Fanion Dames'!$E:$G,3,FALSE),1)="L",2,IF(LEFT(VLOOKUP($A4,'Fanion Dames'!$E:$G,3,FALSE),1)="P",1,0))))</f>
        <v>0</v>
      </c>
      <c r="M4" s="7" t="str">
        <f>VLOOKUP($A4,'Aantal &lt;21'!$A:$D,4,FALSE)</f>
        <v/>
      </c>
      <c r="N4" s="7">
        <f>IF(ISERROR(VLOOKUP(A4,Jeugdfonds!A2:C212,3,FALSE))=TRUE,1,IF(VLOOKUP(A4,Jeugdfonds!A2:C212,3,FALSE)&gt;=6000,5,IF(VLOOKUP(A4,Jeugdfonds!A2:C212,3,FALSE)&gt;=3000,4,IF(VLOOKUP(A4,Jeugdfonds!A2:C212,3,FALSE)&gt;=1000,3,IF(VLOOKUP(A4,Jeugdfonds!A2:C212,3,FALSE)&gt;=100,2,1)))))</f>
        <v>3</v>
      </c>
      <c r="O4" s="16">
        <f t="shared" si="2"/>
        <v>3</v>
      </c>
      <c r="P4" s="12">
        <f>IF(ISERROR(VLOOKUP($A4,Jeugdcoördinator!$A:$C,4,FALSE))=TRUE,0,IF(VLOOKUP($A4,Jeugdcoördinator!$A:$C,4,FALSE)="Professioneel",3,IF(VLOOKUP($A4,Jeugdcoördinator!$A:$C,4,FALSE)="Vrijwilliger",2,0)))</f>
        <v>0</v>
      </c>
      <c r="Q4" s="12">
        <f>IF(VLOOKUP($A4,'Extra Dipl. Onderbouw'!A:C,3,FALSE)="",0,IF(VLOOKUP($A4,'Extra Dipl. Onderbouw'!A:C,3,FALSE)&lt;&gt;"Instructeur B",3,1))</f>
        <v>0</v>
      </c>
      <c r="R4" s="12">
        <f>IF(ISERROR(VLOOKUP($A4,Jeugdleden!$A:$C,3,FALSE))=TRUE,1,IF(VLOOKUP($A4,Jeugdleden!$A:$C,3,FALSE)&gt;=125,5,IF(VLOOKUP($A4,Jeugdleden!$A:$C,3,FALSE)&gt;=100,4,IF(VLOOKUP($A4,Jeugdleden!$A:$C,3,FALSE)&gt;=75,3,IF(VLOOKUP($A4,Jeugdleden!$A:$C,3,FALSE)&gt;=50,2,1)))))</f>
        <v>5</v>
      </c>
      <c r="S4" s="14">
        <f t="shared" si="3"/>
        <v>5</v>
      </c>
    </row>
    <row r="5" spans="1:19" x14ac:dyDescent="0.25">
      <c r="A5" s="25">
        <v>77</v>
      </c>
      <c r="B5" s="25" t="str">
        <f>VLOOKUP($A5,Para!$D$1:$E$996,2,FALSE)</f>
        <v>Mercurius BBC Berchem</v>
      </c>
      <c r="C5" s="18">
        <f>IF(VLOOKUP($A5,Faciliteiten!$A:$D,3,FALSE)="&gt;=2m",5,IF(VLOOKUP($A5,Faciliteiten!$A:$D,3,FALSE)="&lt;2m-&gt;=1m",3,1))</f>
        <v>5</v>
      </c>
      <c r="D5" s="18">
        <f>IF(VLOOKUP($A5,Faciliteiten!$A:$D,4,FALSE)="Klasse 3",5,IF(VLOOKUP($A5,Faciliteiten!$A:$D,4,FALSE)="Klasse 2",3,1))</f>
        <v>5</v>
      </c>
      <c r="E5" s="20">
        <f t="shared" si="0"/>
        <v>10</v>
      </c>
      <c r="F5" s="6">
        <f>IF(ISERROR(VLOOKUP($A5,'Fanion Heren'!$A:$C,3,FALSE))=TRUE,0,IF(VLOOKUP($A5,'Fanion Heren'!$A:$C,3,FALSE)="BNXT",3,IF(LEFT(VLOOKUP($A5,'Fanion Heren'!$A:$C,3,FALSE),1)="T",3,IF(LEFT(VLOOKUP($A5,'Fanion Heren'!$A:$C,3,FALSE),1)="L",2,IF(LEFT(VLOOKUP($A5,'Fanion Heren'!$A:$C,3,FALSE),1)="P",1,0)))))</f>
        <v>2</v>
      </c>
      <c r="G5" s="6">
        <f>IF(ISERROR(VLOOKUP($A5,'Fanion Heren'!$E:$G,3,FALSE))=TRUE,0,IF(VLOOKUP($A5,'Fanion Heren'!$E:$G,3,FALSE)="EML",2,IF(LEFT(VLOOKUP($A5,'Fanion Heren'!$E:$G,3,FALSE),1)="T",2,IF(LEFT(VLOOKUP($A5,'Fanion Heren'!$E:$G,3,FALSE),1)="L",2,IF(LEFT(VLOOKUP($A5,'Fanion Heren'!$E:$G,3,FALSE),1)="P",1,0)))))</f>
        <v>0</v>
      </c>
      <c r="H5" s="6">
        <f>VLOOKUP($A5,'Aantal &lt;21'!$A:$C,3,FALSE)</f>
        <v>3</v>
      </c>
      <c r="I5" s="6">
        <f>IF(ISERROR(VLOOKUP($A5,Jeugdfonds!$A:$C,3,FALSE))=TRUE,1,IF(VLOOKUP($A5,Jeugdfonds!$A:$C,3,FALSE)&gt;=6000,5,IF(VLOOKUP($A5,Jeugdfonds!$A:$C,3,FALSE)&gt;=3000,4,IF(VLOOKUP($A5,Jeugdfonds!$A:$C,3,FALSE)&gt;=1000,3,IF(VLOOKUP($A5,Jeugdfonds!$A:$C,3,FALSE)&gt;=100,2,1)))))</f>
        <v>5</v>
      </c>
      <c r="J5" s="10">
        <f t="shared" si="1"/>
        <v>10</v>
      </c>
      <c r="K5" s="7">
        <f>IF(ISERROR(VLOOKUP($A5,'Fanion Dames'!$A:$C,3,FALSE))=TRUE,0,IF(LEFT(VLOOKUP($A5,'Fanion Dames'!$A:$C,3,FALSE),1)="T",3,IF(LEFT(VLOOKUP($A5,'Fanion Dames'!$A:$C,3,FALSE),1)="L",2,IF(LEFT(VLOOKUP($A5,'Fanion Dames'!$A:$C,3,FALSE),1)="P",1,0))))</f>
        <v>2</v>
      </c>
      <c r="L5" s="7">
        <f>IF(ISERROR(VLOOKUP($A5,'Fanion Dames'!$E:$G,3,FALSE))=TRUE,0,IF(LEFT(VLOOKUP($A5,'Fanion Dames'!$E:$G,3,FALSE),1)="T",2,IF(LEFT(VLOOKUP($A5,'Fanion Dames'!$E:$G,3,FALSE),1)="L",2,IF(LEFT(VLOOKUP($A5,'Fanion Dames'!$E:$G,3,FALSE),1)="P",1,0))))</f>
        <v>1</v>
      </c>
      <c r="M5" s="7">
        <f>VLOOKUP($A5,'Aantal &lt;21'!$A:$D,4,FALSE)</f>
        <v>5</v>
      </c>
      <c r="N5" s="7">
        <f>IF(ISERROR(VLOOKUP(A5,Jeugdfonds!A3:C210,3,FALSE))=TRUE,1,IF(VLOOKUP(A5,Jeugdfonds!A3:C210,3,FALSE)&gt;=6000,5,IF(VLOOKUP(A5,Jeugdfonds!A3:C210,3,FALSE)&gt;=3000,4,IF(VLOOKUP(A5,Jeugdfonds!A3:C210,3,FALSE)&gt;=1000,3,IF(VLOOKUP(A5,Jeugdfonds!A3:C210,3,FALSE)&gt;=100,2,1)))))</f>
        <v>5</v>
      </c>
      <c r="O5" s="16">
        <f t="shared" si="2"/>
        <v>13</v>
      </c>
      <c r="P5" s="12">
        <f>IF(ISERROR(VLOOKUP($A5,Jeugdcoördinator!$A:$C,4,FALSE))=TRUE,0,IF(VLOOKUP($A5,Jeugdcoördinator!$A:$C,4,FALSE)="Professioneel",3,IF(VLOOKUP($A5,Jeugdcoördinator!$A:$C,4,FALSE)="Vrijwilliger",2,0)))</f>
        <v>0</v>
      </c>
      <c r="Q5" s="12">
        <f>IF(VLOOKUP($A5,'Extra Dipl. Onderbouw'!A:C,3,FALSE)="",0,IF(VLOOKUP($A5,'Extra Dipl. Onderbouw'!A:C,3,FALSE)&lt;&gt;"Instructeur B",3,1))</f>
        <v>3</v>
      </c>
      <c r="R5" s="12">
        <f>IF(ISERROR(VLOOKUP($A5,Jeugdleden!$A:$C,3,FALSE))=TRUE,1,IF(VLOOKUP($A5,Jeugdleden!$A:$C,3,FALSE)&gt;=125,5,IF(VLOOKUP($A5,Jeugdleden!$A:$C,3,FALSE)&gt;=100,4,IF(VLOOKUP($A5,Jeugdleden!$A:$C,3,FALSE)&gt;=75,3,IF(VLOOKUP($A5,Jeugdleden!$A:$C,3,FALSE)&gt;=50,2,1)))))</f>
        <v>5</v>
      </c>
      <c r="S5" s="14">
        <f t="shared" si="3"/>
        <v>8</v>
      </c>
    </row>
    <row r="6" spans="1:19" x14ac:dyDescent="0.25">
      <c r="A6" s="25">
        <v>95</v>
      </c>
      <c r="B6" s="25" t="str">
        <f>VLOOKUP($A6,Para!$D$1:$E$996,2,FALSE)</f>
        <v>BBC White Star - Witte Sterren St. Amandsberg</v>
      </c>
      <c r="C6" s="18">
        <f>IF(VLOOKUP($A6,Faciliteiten!$A:$D,3,FALSE)="&gt;=2m",5,IF(VLOOKUP($A6,Faciliteiten!$A:$D,3,FALSE)="&lt;2m-&gt;=1m",3,1))</f>
        <v>5</v>
      </c>
      <c r="D6" s="18">
        <f>IF(VLOOKUP($A6,Faciliteiten!$A:$D,4,FALSE)="Klasse 3",5,IF(VLOOKUP($A6,Faciliteiten!$A:$D,4,FALSE)="Klasse 2",3,1))</f>
        <v>5</v>
      </c>
      <c r="E6" s="20">
        <f t="shared" si="0"/>
        <v>10</v>
      </c>
      <c r="F6" s="6">
        <f>IF(ISERROR(VLOOKUP($A6,'Fanion Heren'!$A:$C,3,FALSE))=TRUE,0,IF(VLOOKUP($A6,'Fanion Heren'!$A:$C,3,FALSE)="BNXT",3,IF(LEFT(VLOOKUP($A6,'Fanion Heren'!$A:$C,3,FALSE),1)="T",3,IF(LEFT(VLOOKUP($A6,'Fanion Heren'!$A:$C,3,FALSE),1)="L",2,IF(LEFT(VLOOKUP($A6,'Fanion Heren'!$A:$C,3,FALSE),1)="P",1,0)))))</f>
        <v>0</v>
      </c>
      <c r="G6" s="6">
        <f>IF(ISERROR(VLOOKUP($A6,'Fanion Heren'!$E:$G,3,FALSE))=TRUE,0,IF(VLOOKUP($A6,'Fanion Heren'!$E:$G,3,FALSE)="EML",2,IF(LEFT(VLOOKUP($A6,'Fanion Heren'!$E:$G,3,FALSE),1)="T",2,IF(LEFT(VLOOKUP($A6,'Fanion Heren'!$E:$G,3,FALSE),1)="L",2,IF(LEFT(VLOOKUP($A6,'Fanion Heren'!$E:$G,3,FALSE),1)="P",1,0)))))</f>
        <v>0</v>
      </c>
      <c r="H6" s="6" t="str">
        <f>VLOOKUP($A6,'Aantal &lt;21'!$A:$C,3,FALSE)</f>
        <v/>
      </c>
      <c r="I6" s="6">
        <f>IF(ISERROR(VLOOKUP($A6,Jeugdfonds!$A:$C,3,FALSE))=TRUE,1,IF(VLOOKUP($A6,Jeugdfonds!$A:$C,3,FALSE)&gt;=6000,5,IF(VLOOKUP($A6,Jeugdfonds!$A:$C,3,FALSE)&gt;=3000,4,IF(VLOOKUP($A6,Jeugdfonds!$A:$C,3,FALSE)&gt;=1000,3,IF(VLOOKUP($A6,Jeugdfonds!$A:$C,3,FALSE)&gt;=100,2,1)))))</f>
        <v>1</v>
      </c>
      <c r="J6" s="10">
        <f t="shared" si="1"/>
        <v>1</v>
      </c>
      <c r="K6" s="7">
        <f>IF(ISERROR(VLOOKUP($A6,'Fanion Dames'!$A:$C,3,FALSE))=TRUE,0,IF(LEFT(VLOOKUP($A6,'Fanion Dames'!$A:$C,3,FALSE),1)="T",3,IF(LEFT(VLOOKUP($A6,'Fanion Dames'!$A:$C,3,FALSE),1)="L",2,IF(LEFT(VLOOKUP($A6,'Fanion Dames'!$A:$C,3,FALSE),1)="P",1,0))))</f>
        <v>0</v>
      </c>
      <c r="L6" s="7">
        <f>IF(ISERROR(VLOOKUP($A6,'Fanion Dames'!$E:$G,3,FALSE))=TRUE,0,IF(LEFT(VLOOKUP($A6,'Fanion Dames'!$E:$G,3,FALSE),1)="T",2,IF(LEFT(VLOOKUP($A6,'Fanion Dames'!$E:$G,3,FALSE),1)="L",2,IF(LEFT(VLOOKUP($A6,'Fanion Dames'!$E:$G,3,FALSE),1)="P",1,0))))</f>
        <v>0</v>
      </c>
      <c r="M6" s="7" t="str">
        <f>VLOOKUP($A6,'Aantal &lt;21'!$A:$D,4,FALSE)</f>
        <v/>
      </c>
      <c r="N6" s="7">
        <f>IF(ISERROR(VLOOKUP(A6,Jeugdfonds!A4:C211,3,FALSE))=TRUE,1,IF(VLOOKUP(A6,Jeugdfonds!A4:C211,3,FALSE)&gt;=6000,5,IF(VLOOKUP(A6,Jeugdfonds!A4:C211,3,FALSE)&gt;=3000,4,IF(VLOOKUP(A6,Jeugdfonds!A4:C211,3,FALSE)&gt;=1000,3,IF(VLOOKUP(A6,Jeugdfonds!A4:C211,3,FALSE)&gt;=100,2,1)))))</f>
        <v>1</v>
      </c>
      <c r="O6" s="16">
        <f t="shared" si="2"/>
        <v>1</v>
      </c>
      <c r="P6" s="12">
        <f>IF(ISERROR(VLOOKUP($A6,Jeugdcoördinator!$A:$C,4,FALSE))=TRUE,0,IF(VLOOKUP($A6,Jeugdcoördinator!$A:$C,4,FALSE)="Professioneel",3,IF(VLOOKUP($A6,Jeugdcoördinator!$A:$C,4,FALSE)="Vrijwilliger",2,0)))</f>
        <v>0</v>
      </c>
      <c r="Q6" s="12">
        <f>IF(VLOOKUP($A6,'Extra Dipl. Onderbouw'!A:C,3,FALSE)="",0,IF(VLOOKUP($A6,'Extra Dipl. Onderbouw'!A:C,3,FALSE)&lt;&gt;"Instructeur B",3,1))</f>
        <v>0</v>
      </c>
      <c r="R6" s="12">
        <f>IF(ISERROR(VLOOKUP($A6,Jeugdleden!$A:$C,3,FALSE))=TRUE,1,IF(VLOOKUP($A6,Jeugdleden!$A:$C,3,FALSE)&gt;=125,5,IF(VLOOKUP($A6,Jeugdleden!$A:$C,3,FALSE)&gt;=100,4,IF(VLOOKUP($A6,Jeugdleden!$A:$C,3,FALSE)&gt;=75,3,IF(VLOOKUP($A6,Jeugdleden!$A:$C,3,FALSE)&gt;=50,2,1)))))</f>
        <v>1</v>
      </c>
      <c r="S6" s="14">
        <f t="shared" si="3"/>
        <v>1</v>
      </c>
    </row>
    <row r="7" spans="1:19" x14ac:dyDescent="0.25">
      <c r="A7" s="25">
        <v>244</v>
      </c>
      <c r="B7" s="25" t="str">
        <f>VLOOKUP($A7,Para!$D$1:$E$996,2,FALSE)</f>
        <v>B.B.C. Zele</v>
      </c>
      <c r="C7" s="18">
        <f>IF(VLOOKUP($A7,Faciliteiten!$A:$D,3,FALSE)="&gt;=2m",5,IF(VLOOKUP($A7,Faciliteiten!$A:$D,3,FALSE)="&lt;2m-&gt;=1m",3,1))</f>
        <v>5</v>
      </c>
      <c r="D7" s="18">
        <f>IF(VLOOKUP($A7,Faciliteiten!$A:$D,4,FALSE)="Klasse 3",5,IF(VLOOKUP($A7,Faciliteiten!$A:$D,4,FALSE)="Klasse 2",3,1))</f>
        <v>5</v>
      </c>
      <c r="E7" s="20">
        <f t="shared" si="0"/>
        <v>10</v>
      </c>
      <c r="F7" s="6">
        <f>IF(ISERROR(VLOOKUP($A7,'Fanion Heren'!$A:$C,3,FALSE))=TRUE,0,IF(VLOOKUP($A7,'Fanion Heren'!$A:$C,3,FALSE)="BNXT",3,IF(LEFT(VLOOKUP($A7,'Fanion Heren'!$A:$C,3,FALSE),1)="T",3,IF(LEFT(VLOOKUP($A7,'Fanion Heren'!$A:$C,3,FALSE),1)="L",2,IF(LEFT(VLOOKUP($A7,'Fanion Heren'!$A:$C,3,FALSE),1)="P",1,0)))))</f>
        <v>0</v>
      </c>
      <c r="G7" s="6">
        <f>IF(ISERROR(VLOOKUP($A7,'Fanion Heren'!$E:$G,3,FALSE))=TRUE,0,IF(VLOOKUP($A7,'Fanion Heren'!$E:$G,3,FALSE)="EML",2,IF(LEFT(VLOOKUP($A7,'Fanion Heren'!$E:$G,3,FALSE),1)="T",2,IF(LEFT(VLOOKUP($A7,'Fanion Heren'!$E:$G,3,FALSE),1)="L",2,IF(LEFT(VLOOKUP($A7,'Fanion Heren'!$E:$G,3,FALSE),1)="P",1,0)))))</f>
        <v>0</v>
      </c>
      <c r="H7" s="6" t="str">
        <f>VLOOKUP($A7,'Aantal &lt;21'!$A:$C,3,FALSE)</f>
        <v/>
      </c>
      <c r="I7" s="6">
        <f>IF(ISERROR(VLOOKUP($A7,Jeugdfonds!$A:$C,3,FALSE))=TRUE,1,IF(VLOOKUP($A7,Jeugdfonds!$A:$C,3,FALSE)&gt;=6000,5,IF(VLOOKUP($A7,Jeugdfonds!$A:$C,3,FALSE)&gt;=3000,4,IF(VLOOKUP($A7,Jeugdfonds!$A:$C,3,FALSE)&gt;=1000,3,IF(VLOOKUP($A7,Jeugdfonds!$A:$C,3,FALSE)&gt;=100,2,1)))))</f>
        <v>2</v>
      </c>
      <c r="J7" s="10">
        <f t="shared" si="1"/>
        <v>2</v>
      </c>
      <c r="K7" s="7">
        <f>IF(ISERROR(VLOOKUP($A7,'Fanion Dames'!$A:$C,3,FALSE))=TRUE,0,IF(LEFT(VLOOKUP($A7,'Fanion Dames'!$A:$C,3,FALSE),1)="T",3,IF(LEFT(VLOOKUP($A7,'Fanion Dames'!$A:$C,3,FALSE),1)="L",2,IF(LEFT(VLOOKUP($A7,'Fanion Dames'!$A:$C,3,FALSE),1)="P",1,0))))</f>
        <v>0</v>
      </c>
      <c r="L7" s="7">
        <f>IF(ISERROR(VLOOKUP($A7,'Fanion Dames'!$E:$G,3,FALSE))=TRUE,0,IF(LEFT(VLOOKUP($A7,'Fanion Dames'!$E:$G,3,FALSE),1)="T",2,IF(LEFT(VLOOKUP($A7,'Fanion Dames'!$E:$G,3,FALSE),1)="L",2,IF(LEFT(VLOOKUP($A7,'Fanion Dames'!$E:$G,3,FALSE),1)="P",1,0))))</f>
        <v>0</v>
      </c>
      <c r="M7" s="7" t="str">
        <f>VLOOKUP($A7,'Aantal &lt;21'!$A:$D,4,FALSE)</f>
        <v/>
      </c>
      <c r="N7" s="7">
        <f>IF(ISERROR(VLOOKUP(A7,Jeugdfonds!A6:C213,3,FALSE))=TRUE,1,IF(VLOOKUP(A7,Jeugdfonds!A6:C213,3,FALSE)&gt;=6000,5,IF(VLOOKUP(A7,Jeugdfonds!A6:C213,3,FALSE)&gt;=3000,4,IF(VLOOKUP(A7,Jeugdfonds!A6:C213,3,FALSE)&gt;=1000,3,IF(VLOOKUP(A7,Jeugdfonds!A6:C213,3,FALSE)&gt;=100,2,1)))))</f>
        <v>2</v>
      </c>
      <c r="O7" s="16">
        <f t="shared" si="2"/>
        <v>2</v>
      </c>
      <c r="P7" s="12">
        <f>IF(ISERROR(VLOOKUP($A7,Jeugdcoördinator!$A:$C,4,FALSE))=TRUE,0,IF(VLOOKUP($A7,Jeugdcoördinator!$A:$C,4,FALSE)="Professioneel",3,IF(VLOOKUP($A7,Jeugdcoördinator!$A:$C,4,FALSE)="Vrijwilliger",2,0)))</f>
        <v>0</v>
      </c>
      <c r="Q7" s="12">
        <f>IF(VLOOKUP($A7,'Extra Dipl. Onderbouw'!A:C,3,FALSE)="",0,IF(VLOOKUP($A7,'Extra Dipl. Onderbouw'!A:C,3,FALSE)&lt;&gt;"Instructeur B",3,1))</f>
        <v>0</v>
      </c>
      <c r="R7" s="12">
        <f>IF(ISERROR(VLOOKUP($A7,Jeugdleden!$A:$C,3,FALSE))=TRUE,1,IF(VLOOKUP($A7,Jeugdleden!$A:$C,3,FALSE)&gt;=125,5,IF(VLOOKUP($A7,Jeugdleden!$A:$C,3,FALSE)&gt;=100,4,IF(VLOOKUP($A7,Jeugdleden!$A:$C,3,FALSE)&gt;=75,3,IF(VLOOKUP($A7,Jeugdleden!$A:$C,3,FALSE)&gt;=50,2,1)))))</f>
        <v>3</v>
      </c>
      <c r="S7" s="14">
        <f t="shared" si="3"/>
        <v>3</v>
      </c>
    </row>
    <row r="8" spans="1:19" x14ac:dyDescent="0.25">
      <c r="A8" s="25">
        <v>245</v>
      </c>
      <c r="B8" s="25" t="str">
        <f>VLOOKUP($A8,Para!$D$1:$E$996,2,FALSE)</f>
        <v>BC Oostende Basket@Sea</v>
      </c>
      <c r="C8" s="18">
        <f>IF(VLOOKUP($A8,Faciliteiten!$A:$D,3,FALSE)="&gt;=2m",5,IF(VLOOKUP($A8,Faciliteiten!$A:$D,3,FALSE)="&lt;2m-&gt;=1m",3,1))</f>
        <v>5</v>
      </c>
      <c r="D8" s="18">
        <f>IF(VLOOKUP($A8,Faciliteiten!$A:$D,4,FALSE)="Klasse 3",5,IF(VLOOKUP($A8,Faciliteiten!$A:$D,4,FALSE)="Klasse 2",3,1))</f>
        <v>5</v>
      </c>
      <c r="E8" s="20">
        <f t="shared" si="0"/>
        <v>10</v>
      </c>
      <c r="F8" s="6">
        <f>IF(ISERROR(VLOOKUP($A8,'Fanion Heren'!$A:$C,3,FALSE))=TRUE,0,IF(VLOOKUP($A8,'Fanion Heren'!$A:$C,3,FALSE)="BNXT",3,IF(LEFT(VLOOKUP($A8,'Fanion Heren'!$A:$C,3,FALSE),1)="T",3,IF(LEFT(VLOOKUP($A8,'Fanion Heren'!$A:$C,3,FALSE),1)="L",2,IF(LEFT(VLOOKUP($A8,'Fanion Heren'!$A:$C,3,FALSE),1)="P",1,0)))))</f>
        <v>3</v>
      </c>
      <c r="G8" s="6">
        <f>IF(ISERROR(VLOOKUP($A8,'Fanion Heren'!$E:$G,3,FALSE))=TRUE,0,IF(VLOOKUP($A8,'Fanion Heren'!$E:$G,3,FALSE)="EML",2,IF(LEFT(VLOOKUP($A8,'Fanion Heren'!$E:$G,3,FALSE),1)="T",2,IF(LEFT(VLOOKUP($A8,'Fanion Heren'!$E:$G,3,FALSE),1)="L",2,IF(LEFT(VLOOKUP($A8,'Fanion Heren'!$E:$G,3,FALSE),1)="P",1,0)))))</f>
        <v>0</v>
      </c>
      <c r="H8" s="6">
        <f>VLOOKUP($A8,'Aantal &lt;21'!$A:$C,3,FALSE)</f>
        <v>5</v>
      </c>
      <c r="I8" s="6">
        <f>IF(ISERROR(VLOOKUP($A8,Jeugdfonds!$A:$C,3,FALSE))=TRUE,1,IF(VLOOKUP($A8,Jeugdfonds!$A:$C,3,FALSE)&gt;=6000,5,IF(VLOOKUP($A8,Jeugdfonds!$A:$C,3,FALSE)&gt;=3000,4,IF(VLOOKUP($A8,Jeugdfonds!$A:$C,3,FALSE)&gt;=1000,3,IF(VLOOKUP($A8,Jeugdfonds!$A:$C,3,FALSE)&gt;=100,2,1)))))</f>
        <v>5</v>
      </c>
      <c r="J8" s="10">
        <f t="shared" si="1"/>
        <v>13</v>
      </c>
      <c r="K8" s="7">
        <f>IF(ISERROR(VLOOKUP($A8,'Fanion Dames'!$A:$C,3,FALSE))=TRUE,0,IF(LEFT(VLOOKUP($A8,'Fanion Dames'!$A:$C,3,FALSE),1)="T",3,IF(LEFT(VLOOKUP($A8,'Fanion Dames'!$A:$C,3,FALSE),1)="L",2,IF(LEFT(VLOOKUP($A8,'Fanion Dames'!$A:$C,3,FALSE),1)="P",1,0))))</f>
        <v>2</v>
      </c>
      <c r="L8" s="7">
        <f>IF(ISERROR(VLOOKUP($A8,'Fanion Dames'!$E:$G,3,FALSE))=TRUE,0,IF(LEFT(VLOOKUP($A8,'Fanion Dames'!$E:$G,3,FALSE),1)="T",2,IF(LEFT(VLOOKUP($A8,'Fanion Dames'!$E:$G,3,FALSE),1)="L",2,IF(LEFT(VLOOKUP($A8,'Fanion Dames'!$E:$G,3,FALSE),1)="P",1,0))))</f>
        <v>0</v>
      </c>
      <c r="M8" s="7">
        <f>VLOOKUP($A8,'Aantal &lt;21'!$A:$D,4,FALSE)</f>
        <v>5</v>
      </c>
      <c r="N8" s="7">
        <f>IF(ISERROR(VLOOKUP(A8,Jeugdfonds!A6:C214,3,FALSE))=TRUE,1,IF(VLOOKUP(A8,Jeugdfonds!A6:C214,3,FALSE)&gt;=6000,5,IF(VLOOKUP(A8,Jeugdfonds!A6:C214,3,FALSE)&gt;=3000,4,IF(VLOOKUP(A8,Jeugdfonds!A6:C214,3,FALSE)&gt;=1000,3,IF(VLOOKUP(A8,Jeugdfonds!A6:C214,3,FALSE)&gt;=100,2,1)))))</f>
        <v>5</v>
      </c>
      <c r="O8" s="16">
        <f t="shared" si="2"/>
        <v>12</v>
      </c>
      <c r="P8" s="12">
        <f>IF(ISERROR(VLOOKUP($A8,Jeugdcoördinator!$A:$C,4,FALSE))=TRUE,0,IF(VLOOKUP($A8,Jeugdcoördinator!$A:$C,4,FALSE)="Professioneel",3,IF(VLOOKUP($A8,Jeugdcoördinator!$A:$C,4,FALSE)="Vrijwilliger",2,0)))</f>
        <v>0</v>
      </c>
      <c r="Q8" s="12">
        <f>IF(VLOOKUP($A8,'Extra Dipl. Onderbouw'!A:C,3,FALSE)="",0,IF(VLOOKUP($A8,'Extra Dipl. Onderbouw'!A:C,3,FALSE)&lt;&gt;"Instructeur B",3,1))</f>
        <v>3</v>
      </c>
      <c r="R8" s="12">
        <f>IF(ISERROR(VLOOKUP($A8,Jeugdleden!$A:$C,3,FALSE))=TRUE,1,IF(VLOOKUP($A8,Jeugdleden!$A:$C,3,FALSE)&gt;=125,5,IF(VLOOKUP($A8,Jeugdleden!$A:$C,3,FALSE)&gt;=100,4,IF(VLOOKUP($A8,Jeugdleden!$A:$C,3,FALSE)&gt;=75,3,IF(VLOOKUP($A8,Jeugdleden!$A:$C,3,FALSE)&gt;=50,2,1)))))</f>
        <v>5</v>
      </c>
      <c r="S8" s="14">
        <f t="shared" si="3"/>
        <v>8</v>
      </c>
    </row>
    <row r="9" spans="1:19" x14ac:dyDescent="0.25">
      <c r="A9" s="25">
        <v>249</v>
      </c>
      <c r="B9" s="25" t="str">
        <f>VLOOKUP($A9,Para!$D$1:$E$996,2,FALSE)</f>
        <v>Okapi Aalst</v>
      </c>
      <c r="C9" s="18">
        <f>IF(VLOOKUP($A9,Faciliteiten!$A:$D,3,FALSE)="&gt;=2m",5,IF(VLOOKUP($A9,Faciliteiten!$A:$D,3,FALSE)="&lt;2m-&gt;=1m",3,1))</f>
        <v>5</v>
      </c>
      <c r="D9" s="18">
        <f>IF(VLOOKUP($A9,Faciliteiten!$A:$D,4,FALSE)="Klasse 3",5,IF(VLOOKUP($A9,Faciliteiten!$A:$D,4,FALSE)="Klasse 2",3,1))</f>
        <v>5</v>
      </c>
      <c r="E9" s="20">
        <f t="shared" si="0"/>
        <v>10</v>
      </c>
      <c r="F9" s="6">
        <f>IF(ISERROR(VLOOKUP($A9,'Fanion Heren'!$A:$C,3,FALSE))=TRUE,0,IF(VLOOKUP($A9,'Fanion Heren'!$A:$C,3,FALSE)="BNXT",3,IF(LEFT(VLOOKUP($A9,'Fanion Heren'!$A:$C,3,FALSE),1)="T",3,IF(LEFT(VLOOKUP($A9,'Fanion Heren'!$A:$C,3,FALSE),1)="L",2,IF(LEFT(VLOOKUP($A9,'Fanion Heren'!$A:$C,3,FALSE),1)="P",1,0)))))</f>
        <v>3</v>
      </c>
      <c r="G9" s="6">
        <f>IF(ISERROR(VLOOKUP($A9,'Fanion Heren'!$E:$G,3,FALSE))=TRUE,0,IF(VLOOKUP($A9,'Fanion Heren'!$E:$G,3,FALSE)="EML",2,IF(LEFT(VLOOKUP($A9,'Fanion Heren'!$E:$G,3,FALSE),1)="T",2,IF(LEFT(VLOOKUP($A9,'Fanion Heren'!$E:$G,3,FALSE),1)="L",2,IF(LEFT(VLOOKUP($A9,'Fanion Heren'!$E:$G,3,FALSE),1)="P",1,0)))))</f>
        <v>1</v>
      </c>
      <c r="H9" s="6">
        <f>VLOOKUP($A9,'Aantal &lt;21'!$A:$C,3,FALSE)</f>
        <v>2</v>
      </c>
      <c r="I9" s="6">
        <f>IF(ISERROR(VLOOKUP($A9,Jeugdfonds!$A:$C,3,FALSE))=TRUE,1,IF(VLOOKUP($A9,Jeugdfonds!$A:$C,3,FALSE)&gt;=6000,5,IF(VLOOKUP($A9,Jeugdfonds!$A:$C,3,FALSE)&gt;=3000,4,IF(VLOOKUP($A9,Jeugdfonds!$A:$C,3,FALSE)&gt;=1000,3,IF(VLOOKUP($A9,Jeugdfonds!$A:$C,3,FALSE)&gt;=100,2,1)))))</f>
        <v>5</v>
      </c>
      <c r="J9" s="10">
        <f t="shared" si="1"/>
        <v>11</v>
      </c>
      <c r="K9" s="7">
        <f>IF(ISERROR(VLOOKUP($A9,'Fanion Dames'!$A:$C,3,FALSE))=TRUE,0,IF(LEFT(VLOOKUP($A9,'Fanion Dames'!$A:$C,3,FALSE),1)="T",3,IF(LEFT(VLOOKUP($A9,'Fanion Dames'!$A:$C,3,FALSE),1)="L",2,IF(LEFT(VLOOKUP($A9,'Fanion Dames'!$A:$C,3,FALSE),1)="P",1,0))))</f>
        <v>0</v>
      </c>
      <c r="L9" s="7">
        <f>IF(ISERROR(VLOOKUP($A9,'Fanion Dames'!$E:$G,3,FALSE))=TRUE,0,IF(LEFT(VLOOKUP($A9,'Fanion Dames'!$E:$G,3,FALSE),1)="T",2,IF(LEFT(VLOOKUP($A9,'Fanion Dames'!$E:$G,3,FALSE),1)="L",2,IF(LEFT(VLOOKUP($A9,'Fanion Dames'!$E:$G,3,FALSE),1)="P",1,0))))</f>
        <v>0</v>
      </c>
      <c r="M9" s="7" t="str">
        <f>VLOOKUP($A9,'Aantal &lt;21'!$A:$D,4,FALSE)</f>
        <v/>
      </c>
      <c r="N9" s="7">
        <f>IF(ISERROR(VLOOKUP(A9,Jeugdfonds!A7:C215,3,FALSE))=TRUE,1,IF(VLOOKUP(A9,Jeugdfonds!A7:C215,3,FALSE)&gt;=6000,5,IF(VLOOKUP(A9,Jeugdfonds!A7:C215,3,FALSE)&gt;=3000,4,IF(VLOOKUP(A9,Jeugdfonds!A7:C215,3,FALSE)&gt;=1000,3,IF(VLOOKUP(A9,Jeugdfonds!A7:C215,3,FALSE)&gt;=100,2,1)))))</f>
        <v>5</v>
      </c>
      <c r="O9" s="16">
        <f t="shared" si="2"/>
        <v>5</v>
      </c>
      <c r="P9" s="12">
        <f>IF(ISERROR(VLOOKUP($A9,Jeugdcoördinator!$A:$C,4,FALSE))=TRUE,0,IF(VLOOKUP($A9,Jeugdcoördinator!$A:$C,4,FALSE)="Professioneel",3,IF(VLOOKUP($A9,Jeugdcoördinator!$A:$C,4,FALSE)="Vrijwilliger",2,0)))</f>
        <v>0</v>
      </c>
      <c r="Q9" s="12">
        <f>IF(VLOOKUP($A9,'Extra Dipl. Onderbouw'!A:C,3,FALSE)="",0,IF(VLOOKUP($A9,'Extra Dipl. Onderbouw'!A:C,3,FALSE)&lt;&gt;"Instructeur B",3,1))</f>
        <v>3</v>
      </c>
      <c r="R9" s="12">
        <f>IF(ISERROR(VLOOKUP($A9,Jeugdleden!$A:$C,3,FALSE))=TRUE,1,IF(VLOOKUP($A9,Jeugdleden!$A:$C,3,FALSE)&gt;=125,5,IF(VLOOKUP($A9,Jeugdleden!$A:$C,3,FALSE)&gt;=100,4,IF(VLOOKUP($A9,Jeugdleden!$A:$C,3,FALSE)&gt;=75,3,IF(VLOOKUP($A9,Jeugdleden!$A:$C,3,FALSE)&gt;=50,2,1)))))</f>
        <v>5</v>
      </c>
      <c r="S9" s="14">
        <f t="shared" si="3"/>
        <v>8</v>
      </c>
    </row>
    <row r="10" spans="1:19" x14ac:dyDescent="0.25">
      <c r="A10" s="25">
        <v>253</v>
      </c>
      <c r="B10" s="25" t="str">
        <f>VLOOKUP($A10,Para!$D$1:$E$996,2,FALSE)</f>
        <v>Sobabee Zwijndrecht</v>
      </c>
      <c r="C10" s="18">
        <f>IF(VLOOKUP($A10,Faciliteiten!$A:$D,3,FALSE)="&gt;=2m",5,IF(VLOOKUP($A10,Faciliteiten!$A:$D,3,FALSE)="&lt;2m-&gt;=1m",3,1))</f>
        <v>5</v>
      </c>
      <c r="D10" s="18">
        <f>IF(VLOOKUP($A10,Faciliteiten!$A:$D,4,FALSE)="Klasse 3",5,IF(VLOOKUP($A10,Faciliteiten!$A:$D,4,FALSE)="Klasse 2",3,1))</f>
        <v>5</v>
      </c>
      <c r="E10" s="20">
        <f t="shared" si="0"/>
        <v>10</v>
      </c>
      <c r="F10" s="6">
        <f>IF(ISERROR(VLOOKUP($A10,'Fanion Heren'!$A:$C,3,FALSE))=TRUE,0,IF(VLOOKUP($A10,'Fanion Heren'!$A:$C,3,FALSE)="BNXT",3,IF(LEFT(VLOOKUP($A10,'Fanion Heren'!$A:$C,3,FALSE),1)="T",3,IF(LEFT(VLOOKUP($A10,'Fanion Heren'!$A:$C,3,FALSE),1)="L",2,IF(LEFT(VLOOKUP($A10,'Fanion Heren'!$A:$C,3,FALSE),1)="P",1,0)))))</f>
        <v>1</v>
      </c>
      <c r="G10" s="6">
        <f>IF(ISERROR(VLOOKUP($A10,'Fanion Heren'!$E:$G,3,FALSE))=TRUE,0,IF(VLOOKUP($A10,'Fanion Heren'!$E:$G,3,FALSE)="EML",2,IF(LEFT(VLOOKUP($A10,'Fanion Heren'!$E:$G,3,FALSE),1)="T",2,IF(LEFT(VLOOKUP($A10,'Fanion Heren'!$E:$G,3,FALSE),1)="L",2,IF(LEFT(VLOOKUP($A10,'Fanion Heren'!$E:$G,3,FALSE),1)="P",1,0)))))</f>
        <v>0</v>
      </c>
      <c r="H10" s="6" t="str">
        <f>VLOOKUP($A10,'Aantal &lt;21'!$A:$C,3,FALSE)</f>
        <v/>
      </c>
      <c r="I10" s="6">
        <f>IF(ISERROR(VLOOKUP($A10,Jeugdfonds!$A:$C,3,FALSE))=TRUE,1,IF(VLOOKUP($A10,Jeugdfonds!$A:$C,3,FALSE)&gt;=6000,5,IF(VLOOKUP($A10,Jeugdfonds!$A:$C,3,FALSE)&gt;=3000,4,IF(VLOOKUP($A10,Jeugdfonds!$A:$C,3,FALSE)&gt;=1000,3,IF(VLOOKUP($A10,Jeugdfonds!$A:$C,3,FALSE)&gt;=100,2,1)))))</f>
        <v>3</v>
      </c>
      <c r="J10" s="10">
        <f t="shared" si="1"/>
        <v>4</v>
      </c>
      <c r="K10" s="7">
        <f>IF(ISERROR(VLOOKUP($A10,'Fanion Dames'!$A:$C,3,FALSE))=TRUE,0,IF(LEFT(VLOOKUP($A10,'Fanion Dames'!$A:$C,3,FALSE),1)="T",3,IF(LEFT(VLOOKUP($A10,'Fanion Dames'!$A:$C,3,FALSE),1)="L",2,IF(LEFT(VLOOKUP($A10,'Fanion Dames'!$A:$C,3,FALSE),1)="P",1,0))))</f>
        <v>0</v>
      </c>
      <c r="L10" s="7">
        <f>IF(ISERROR(VLOOKUP($A10,'Fanion Dames'!$E:$G,3,FALSE))=TRUE,0,IF(LEFT(VLOOKUP($A10,'Fanion Dames'!$E:$G,3,FALSE),1)="T",2,IF(LEFT(VLOOKUP($A10,'Fanion Dames'!$E:$G,3,FALSE),1)="L",2,IF(LEFT(VLOOKUP($A10,'Fanion Dames'!$E:$G,3,FALSE),1)="P",1,0))))</f>
        <v>0</v>
      </c>
      <c r="M10" s="7" t="str">
        <f>VLOOKUP($A10,'Aantal &lt;21'!$A:$D,4,FALSE)</f>
        <v/>
      </c>
      <c r="N10" s="7">
        <f>IF(ISERROR(VLOOKUP(A10,Jeugdfonds!A8:C216,3,FALSE))=TRUE,1,IF(VLOOKUP(A10,Jeugdfonds!A8:C216,3,FALSE)&gt;=6000,5,IF(VLOOKUP(A10,Jeugdfonds!A8:C216,3,FALSE)&gt;=3000,4,IF(VLOOKUP(A10,Jeugdfonds!A8:C216,3,FALSE)&gt;=1000,3,IF(VLOOKUP(A10,Jeugdfonds!A8:C216,3,FALSE)&gt;=100,2,1)))))</f>
        <v>3</v>
      </c>
      <c r="O10" s="16">
        <f t="shared" si="2"/>
        <v>3</v>
      </c>
      <c r="P10" s="12">
        <f>IF(ISERROR(VLOOKUP($A10,Jeugdcoördinator!$A:$C,4,FALSE))=TRUE,0,IF(VLOOKUP($A10,Jeugdcoördinator!$A:$C,4,FALSE)="Professioneel",3,IF(VLOOKUP($A10,Jeugdcoördinator!$A:$C,4,FALSE)="Vrijwilliger",2,0)))</f>
        <v>0</v>
      </c>
      <c r="Q10" s="12">
        <f>IF(VLOOKUP($A10,'Extra Dipl. Onderbouw'!A:C,3,FALSE)="",0,IF(VLOOKUP($A10,'Extra Dipl. Onderbouw'!A:C,3,FALSE)&lt;&gt;"Instructeur B",3,1))</f>
        <v>0</v>
      </c>
      <c r="R10" s="12">
        <f>IF(ISERROR(VLOOKUP($A10,Jeugdleden!$A:$C,3,FALSE))=TRUE,1,IF(VLOOKUP($A10,Jeugdleden!$A:$C,3,FALSE)&gt;=125,5,IF(VLOOKUP($A10,Jeugdleden!$A:$C,3,FALSE)&gt;=100,4,IF(VLOOKUP($A10,Jeugdleden!$A:$C,3,FALSE)&gt;=75,3,IF(VLOOKUP($A10,Jeugdleden!$A:$C,3,FALSE)&gt;=50,2,1)))))</f>
        <v>4</v>
      </c>
      <c r="S10" s="14">
        <f t="shared" si="3"/>
        <v>4</v>
      </c>
    </row>
    <row r="11" spans="1:19" x14ac:dyDescent="0.25">
      <c r="A11" s="25">
        <v>261</v>
      </c>
      <c r="B11" s="25" t="str">
        <f>VLOOKUP($A11,Para!$D$1:$E$996,2,FALSE)</f>
        <v>Basket Midwest Izegem</v>
      </c>
      <c r="C11" s="18">
        <f>IF(VLOOKUP($A11,Faciliteiten!$A:$D,3,FALSE)="&gt;=2m",5,IF(VLOOKUP($A11,Faciliteiten!$A:$D,3,FALSE)="&lt;2m-&gt;=1m",3,1))</f>
        <v>5</v>
      </c>
      <c r="D11" s="18">
        <f>IF(VLOOKUP($A11,Faciliteiten!$A:$D,4,FALSE)="Klasse 3",5,IF(VLOOKUP($A11,Faciliteiten!$A:$D,4,FALSE)="Klasse 2",3,1))</f>
        <v>5</v>
      </c>
      <c r="E11" s="20">
        <f t="shared" si="0"/>
        <v>10</v>
      </c>
      <c r="F11" s="6">
        <f>IF(ISERROR(VLOOKUP($A11,'Fanion Heren'!$A:$C,3,FALSE))=TRUE,0,IF(VLOOKUP($A11,'Fanion Heren'!$A:$C,3,FALSE)="BNXT",3,IF(LEFT(VLOOKUP($A11,'Fanion Heren'!$A:$C,3,FALSE),1)="T",3,IF(LEFT(VLOOKUP($A11,'Fanion Heren'!$A:$C,3,FALSE),1)="L",2,IF(LEFT(VLOOKUP($A11,'Fanion Heren'!$A:$C,3,FALSE),1)="P",1,0)))))</f>
        <v>1</v>
      </c>
      <c r="G11" s="6">
        <f>IF(ISERROR(VLOOKUP($A11,'Fanion Heren'!$E:$G,3,FALSE))=TRUE,0,IF(VLOOKUP($A11,'Fanion Heren'!$E:$G,3,FALSE)="EML",2,IF(LEFT(VLOOKUP($A11,'Fanion Heren'!$E:$G,3,FALSE),1)="T",2,IF(LEFT(VLOOKUP($A11,'Fanion Heren'!$E:$G,3,FALSE),1)="L",2,IF(LEFT(VLOOKUP($A11,'Fanion Heren'!$E:$G,3,FALSE),1)="P",1,0)))))</f>
        <v>0</v>
      </c>
      <c r="H11" s="6" t="str">
        <f>VLOOKUP($A11,'Aantal &lt;21'!$A:$C,3,FALSE)</f>
        <v/>
      </c>
      <c r="I11" s="6">
        <f>IF(ISERROR(VLOOKUP($A11,Jeugdfonds!$A:$C,3,FALSE))=TRUE,1,IF(VLOOKUP($A11,Jeugdfonds!$A:$C,3,FALSE)&gt;=6000,5,IF(VLOOKUP($A11,Jeugdfonds!$A:$C,3,FALSE)&gt;=3000,4,IF(VLOOKUP($A11,Jeugdfonds!$A:$C,3,FALSE)&gt;=1000,3,IF(VLOOKUP($A11,Jeugdfonds!$A:$C,3,FALSE)&gt;=100,2,1)))))</f>
        <v>3</v>
      </c>
      <c r="J11" s="10">
        <f t="shared" si="1"/>
        <v>4</v>
      </c>
      <c r="K11" s="7">
        <f>IF(ISERROR(VLOOKUP($A11,'Fanion Dames'!$A:$C,3,FALSE))=TRUE,0,IF(LEFT(VLOOKUP($A11,'Fanion Dames'!$A:$C,3,FALSE),1)="T",3,IF(LEFT(VLOOKUP($A11,'Fanion Dames'!$A:$C,3,FALSE),1)="L",2,IF(LEFT(VLOOKUP($A11,'Fanion Dames'!$A:$C,3,FALSE),1)="P",1,0))))</f>
        <v>0</v>
      </c>
      <c r="L11" s="7">
        <f>IF(ISERROR(VLOOKUP($A11,'Fanion Dames'!$E:$G,3,FALSE))=TRUE,0,IF(LEFT(VLOOKUP($A11,'Fanion Dames'!$E:$G,3,FALSE),1)="T",2,IF(LEFT(VLOOKUP($A11,'Fanion Dames'!$E:$G,3,FALSE),1)="L",2,IF(LEFT(VLOOKUP($A11,'Fanion Dames'!$E:$G,3,FALSE),1)="P",1,0))))</f>
        <v>0</v>
      </c>
      <c r="M11" s="7" t="str">
        <f>VLOOKUP($A11,'Aantal &lt;21'!$A:$D,4,FALSE)</f>
        <v/>
      </c>
      <c r="N11" s="7">
        <f>IF(ISERROR(VLOOKUP(A11,Jeugdfonds!A9:C216,3,FALSE))=TRUE,1,IF(VLOOKUP(A11,Jeugdfonds!A9:C216,3,FALSE)&gt;=6000,5,IF(VLOOKUP(A11,Jeugdfonds!A9:C216,3,FALSE)&gt;=3000,4,IF(VLOOKUP(A11,Jeugdfonds!A9:C216,3,FALSE)&gt;=1000,3,IF(VLOOKUP(A11,Jeugdfonds!A9:C216,3,FALSE)&gt;=100,2,1)))))</f>
        <v>3</v>
      </c>
      <c r="O11" s="16">
        <f t="shared" si="2"/>
        <v>3</v>
      </c>
      <c r="P11" s="12">
        <f>IF(ISERROR(VLOOKUP($A11,Jeugdcoördinator!$A:$C,4,FALSE))=TRUE,0,IF(VLOOKUP($A11,Jeugdcoördinator!$A:$C,4,FALSE)="Professioneel",3,IF(VLOOKUP($A11,Jeugdcoördinator!$A:$C,4,FALSE)="Vrijwilliger",2,0)))</f>
        <v>0</v>
      </c>
      <c r="Q11" s="12">
        <f>IF(VLOOKUP($A11,'Extra Dipl. Onderbouw'!A:C,3,FALSE)="",0,IF(VLOOKUP($A11,'Extra Dipl. Onderbouw'!A:C,3,FALSE)&lt;&gt;"Instructeur B",3,1))</f>
        <v>1</v>
      </c>
      <c r="R11" s="12">
        <f>IF(ISERROR(VLOOKUP($A11,Jeugdleden!$A:$C,3,FALSE))=TRUE,1,IF(VLOOKUP($A11,Jeugdleden!$A:$C,3,FALSE)&gt;=125,5,IF(VLOOKUP($A11,Jeugdleden!$A:$C,3,FALSE)&gt;=100,4,IF(VLOOKUP($A11,Jeugdleden!$A:$C,3,FALSE)&gt;=75,3,IF(VLOOKUP($A11,Jeugdleden!$A:$C,3,FALSE)&gt;=50,2,1)))))</f>
        <v>5</v>
      </c>
      <c r="S11" s="14">
        <f t="shared" si="3"/>
        <v>6</v>
      </c>
    </row>
    <row r="12" spans="1:19" x14ac:dyDescent="0.25">
      <c r="A12" s="25">
        <v>267</v>
      </c>
      <c r="B12" s="25" t="str">
        <f>VLOOKUP($A12,Para!$D$1:$E$996,2,FALSE)</f>
        <v>Kon Sint-Truidense Basketbal (KSTBB)</v>
      </c>
      <c r="C12" s="18">
        <f>IF(VLOOKUP($A12,Faciliteiten!$A:$D,3,FALSE)="&gt;=2m",5,IF(VLOOKUP($A12,Faciliteiten!$A:$D,3,FALSE)="&lt;2m-&gt;=1m",3,1))</f>
        <v>5</v>
      </c>
      <c r="D12" s="18">
        <f>IF(VLOOKUP($A12,Faciliteiten!$A:$D,4,FALSE)="Klasse 3",5,IF(VLOOKUP($A12,Faciliteiten!$A:$D,4,FALSE)="Klasse 2",3,1))</f>
        <v>5</v>
      </c>
      <c r="E12" s="20">
        <f t="shared" si="0"/>
        <v>10</v>
      </c>
      <c r="F12" s="6">
        <f>IF(ISERROR(VLOOKUP($A12,'Fanion Heren'!$A:$C,3,FALSE))=TRUE,0,IF(VLOOKUP($A12,'Fanion Heren'!$A:$C,3,FALSE)="BNXT",3,IF(LEFT(VLOOKUP($A12,'Fanion Heren'!$A:$C,3,FALSE),1)="T",3,IF(LEFT(VLOOKUP($A12,'Fanion Heren'!$A:$C,3,FALSE),1)="L",2,IF(LEFT(VLOOKUP($A12,'Fanion Heren'!$A:$C,3,FALSE),1)="P",1,0)))))</f>
        <v>2</v>
      </c>
      <c r="G12" s="6">
        <f>IF(ISERROR(VLOOKUP($A12,'Fanion Heren'!$E:$G,3,FALSE))=TRUE,0,IF(VLOOKUP($A12,'Fanion Heren'!$E:$G,3,FALSE)="EML",2,IF(LEFT(VLOOKUP($A12,'Fanion Heren'!$E:$G,3,FALSE),1)="T",2,IF(LEFT(VLOOKUP($A12,'Fanion Heren'!$E:$G,3,FALSE),1)="L",2,IF(LEFT(VLOOKUP($A12,'Fanion Heren'!$E:$G,3,FALSE),1)="P",1,0)))))</f>
        <v>0</v>
      </c>
      <c r="H12" s="6">
        <f>VLOOKUP($A12,'Aantal &lt;21'!$A:$C,3,FALSE)</f>
        <v>2</v>
      </c>
      <c r="I12" s="6">
        <f>IF(ISERROR(VLOOKUP($A12,Jeugdfonds!$A:$C,3,FALSE))=TRUE,1,IF(VLOOKUP($A12,Jeugdfonds!$A:$C,3,FALSE)&gt;=6000,5,IF(VLOOKUP($A12,Jeugdfonds!$A:$C,3,FALSE)&gt;=3000,4,IF(VLOOKUP($A12,Jeugdfonds!$A:$C,3,FALSE)&gt;=1000,3,IF(VLOOKUP($A12,Jeugdfonds!$A:$C,3,FALSE)&gt;=100,2,1)))))</f>
        <v>4</v>
      </c>
      <c r="J12" s="10">
        <f t="shared" si="1"/>
        <v>8</v>
      </c>
      <c r="K12" s="7">
        <f>IF(ISERROR(VLOOKUP($A12,'Fanion Dames'!$A:$C,3,FALSE))=TRUE,0,IF(LEFT(VLOOKUP($A12,'Fanion Dames'!$A:$C,3,FALSE),1)="T",3,IF(LEFT(VLOOKUP($A12,'Fanion Dames'!$A:$C,3,FALSE),1)="L",2,IF(LEFT(VLOOKUP($A12,'Fanion Dames'!$A:$C,3,FALSE),1)="P",1,0))))</f>
        <v>0</v>
      </c>
      <c r="L12" s="7">
        <f>IF(ISERROR(VLOOKUP($A12,'Fanion Dames'!$E:$G,3,FALSE))=TRUE,0,IF(LEFT(VLOOKUP($A12,'Fanion Dames'!$E:$G,3,FALSE),1)="T",2,IF(LEFT(VLOOKUP($A12,'Fanion Dames'!$E:$G,3,FALSE),1)="L",2,IF(LEFT(VLOOKUP($A12,'Fanion Dames'!$E:$G,3,FALSE),1)="P",1,0))))</f>
        <v>0</v>
      </c>
      <c r="M12" s="7" t="str">
        <f>VLOOKUP($A12,'Aantal &lt;21'!$A:$D,4,FALSE)</f>
        <v/>
      </c>
      <c r="N12" s="7">
        <f>IF(ISERROR(VLOOKUP(A12,Jeugdfonds!A10:C217,3,FALSE))=TRUE,1,IF(VLOOKUP(A12,Jeugdfonds!A10:C217,3,FALSE)&gt;=6000,5,IF(VLOOKUP(A12,Jeugdfonds!A10:C217,3,FALSE)&gt;=3000,4,IF(VLOOKUP(A12,Jeugdfonds!A10:C217,3,FALSE)&gt;=1000,3,IF(VLOOKUP(A12,Jeugdfonds!A10:C217,3,FALSE)&gt;=100,2,1)))))</f>
        <v>4</v>
      </c>
      <c r="O12" s="16">
        <f t="shared" si="2"/>
        <v>4</v>
      </c>
      <c r="P12" s="12">
        <f>IF(ISERROR(VLOOKUP($A12,Jeugdcoördinator!$A:$C,4,FALSE))=TRUE,0,IF(VLOOKUP($A12,Jeugdcoördinator!$A:$C,4,FALSE)="Professioneel",3,IF(VLOOKUP($A12,Jeugdcoördinator!$A:$C,4,FALSE)="Vrijwilliger",2,0)))</f>
        <v>0</v>
      </c>
      <c r="Q12" s="12">
        <f>IF(VLOOKUP($A12,'Extra Dipl. Onderbouw'!A:C,3,FALSE)="",0,IF(VLOOKUP($A12,'Extra Dipl. Onderbouw'!A:C,3,FALSE)&lt;&gt;"Instructeur B",3,1))</f>
        <v>3</v>
      </c>
      <c r="R12" s="12">
        <f>IF(ISERROR(VLOOKUP($A12,Jeugdleden!$A:$C,3,FALSE))=TRUE,1,IF(VLOOKUP($A12,Jeugdleden!$A:$C,3,FALSE)&gt;=125,5,IF(VLOOKUP($A12,Jeugdleden!$A:$C,3,FALSE)&gt;=100,4,IF(VLOOKUP($A12,Jeugdleden!$A:$C,3,FALSE)&gt;=75,3,IF(VLOOKUP($A12,Jeugdleden!$A:$C,3,FALSE)&gt;=50,2,1)))))</f>
        <v>5</v>
      </c>
      <c r="S12" s="14">
        <f t="shared" si="3"/>
        <v>8</v>
      </c>
    </row>
    <row r="13" spans="1:19" x14ac:dyDescent="0.25">
      <c r="A13" s="25">
        <v>296</v>
      </c>
      <c r="B13" s="25" t="str">
        <f>VLOOKUP($A13,Para!$D$1:$E$996,2,FALSE)</f>
        <v>Koninklijke Sint-Niklase Condors</v>
      </c>
      <c r="C13" s="18">
        <f>IF(VLOOKUP($A13,Faciliteiten!$A:$D,3,FALSE)="&gt;=2m",5,IF(VLOOKUP($A13,Faciliteiten!$A:$D,3,FALSE)="&lt;2m-&gt;=1m",3,1))</f>
        <v>5</v>
      </c>
      <c r="D13" s="18">
        <f>IF(VLOOKUP($A13,Faciliteiten!$A:$D,4,FALSE)="Klasse 3",5,IF(VLOOKUP($A13,Faciliteiten!$A:$D,4,FALSE)="Klasse 2",3,1))</f>
        <v>5</v>
      </c>
      <c r="E13" s="20">
        <f t="shared" si="0"/>
        <v>10</v>
      </c>
      <c r="F13" s="6">
        <f>IF(ISERROR(VLOOKUP($A13,'Fanion Heren'!$A:$C,3,FALSE))=TRUE,0,IF(VLOOKUP($A13,'Fanion Heren'!$A:$C,3,FALSE)="BNXT",3,IF(LEFT(VLOOKUP($A13,'Fanion Heren'!$A:$C,3,FALSE),1)="T",3,IF(LEFT(VLOOKUP($A13,'Fanion Heren'!$A:$C,3,FALSE),1)="L",2,IF(LEFT(VLOOKUP($A13,'Fanion Heren'!$A:$C,3,FALSE),1)="P",1,0)))))</f>
        <v>2</v>
      </c>
      <c r="G13" s="6">
        <f>IF(ISERROR(VLOOKUP($A13,'Fanion Heren'!$E:$G,3,FALSE))=TRUE,0,IF(VLOOKUP($A13,'Fanion Heren'!$E:$G,3,FALSE)="EML",2,IF(LEFT(VLOOKUP($A13,'Fanion Heren'!$E:$G,3,FALSE),1)="T",2,IF(LEFT(VLOOKUP($A13,'Fanion Heren'!$E:$G,3,FALSE),1)="L",2,IF(LEFT(VLOOKUP($A13,'Fanion Heren'!$E:$G,3,FALSE),1)="P",1,0)))))</f>
        <v>1</v>
      </c>
      <c r="H13" s="6">
        <f>VLOOKUP($A13,'Aantal &lt;21'!$A:$C,3,FALSE)</f>
        <v>5</v>
      </c>
      <c r="I13" s="6">
        <f>IF(ISERROR(VLOOKUP($A13,Jeugdfonds!$A:$C,3,FALSE))=TRUE,1,IF(VLOOKUP($A13,Jeugdfonds!$A:$C,3,FALSE)&gt;=6000,5,IF(VLOOKUP($A13,Jeugdfonds!$A:$C,3,FALSE)&gt;=3000,4,IF(VLOOKUP($A13,Jeugdfonds!$A:$C,3,FALSE)&gt;=1000,3,IF(VLOOKUP($A13,Jeugdfonds!$A:$C,3,FALSE)&gt;=100,2,1)))))</f>
        <v>5</v>
      </c>
      <c r="J13" s="10">
        <f t="shared" si="1"/>
        <v>13</v>
      </c>
      <c r="K13" s="7">
        <f>IF(ISERROR(VLOOKUP($A13,'Fanion Dames'!$A:$C,3,FALSE))=TRUE,0,IF(LEFT(VLOOKUP($A13,'Fanion Dames'!$A:$C,3,FALSE),1)="T",3,IF(LEFT(VLOOKUP($A13,'Fanion Dames'!$A:$C,3,FALSE),1)="L",2,IF(LEFT(VLOOKUP($A13,'Fanion Dames'!$A:$C,3,FALSE),1)="P",1,0))))</f>
        <v>1</v>
      </c>
      <c r="L13" s="7">
        <f>IF(ISERROR(VLOOKUP($A13,'Fanion Dames'!$E:$G,3,FALSE))=TRUE,0,IF(LEFT(VLOOKUP($A13,'Fanion Dames'!$E:$G,3,FALSE),1)="T",2,IF(LEFT(VLOOKUP($A13,'Fanion Dames'!$E:$G,3,FALSE),1)="L",2,IF(LEFT(VLOOKUP($A13,'Fanion Dames'!$E:$G,3,FALSE),1)="P",1,0))))</f>
        <v>0</v>
      </c>
      <c r="M13" s="7" t="str">
        <f>VLOOKUP($A13,'Aantal &lt;21'!$A:$D,4,FALSE)</f>
        <v/>
      </c>
      <c r="N13" s="7">
        <f>IF(ISERROR(VLOOKUP(A13,Jeugdfonds!A12:C219,3,FALSE))=TRUE,1,IF(VLOOKUP(A13,Jeugdfonds!A12:C219,3,FALSE)&gt;=6000,5,IF(VLOOKUP(A13,Jeugdfonds!A12:C219,3,FALSE)&gt;=3000,4,IF(VLOOKUP(A13,Jeugdfonds!A12:C219,3,FALSE)&gt;=1000,3,IF(VLOOKUP(A13,Jeugdfonds!A12:C219,3,FALSE)&gt;=100,2,1)))))</f>
        <v>5</v>
      </c>
      <c r="O13" s="16">
        <f t="shared" si="2"/>
        <v>6</v>
      </c>
      <c r="P13" s="12">
        <f>IF(ISERROR(VLOOKUP($A13,Jeugdcoördinator!$A:$C,4,FALSE))=TRUE,0,IF(VLOOKUP($A13,Jeugdcoördinator!$A:$C,4,FALSE)="Professioneel",3,IF(VLOOKUP($A13,Jeugdcoördinator!$A:$C,4,FALSE)="Vrijwilliger",2,0)))</f>
        <v>0</v>
      </c>
      <c r="Q13" s="12">
        <f>IF(VLOOKUP($A13,'Extra Dipl. Onderbouw'!A:C,3,FALSE)="",0,IF(VLOOKUP($A13,'Extra Dipl. Onderbouw'!A:C,3,FALSE)&lt;&gt;"Instructeur B",3,1))</f>
        <v>3</v>
      </c>
      <c r="R13" s="12">
        <f>IF(ISERROR(VLOOKUP($A13,Jeugdleden!$A:$C,3,FALSE))=TRUE,1,IF(VLOOKUP($A13,Jeugdleden!$A:$C,3,FALSE)&gt;=125,5,IF(VLOOKUP($A13,Jeugdleden!$A:$C,3,FALSE)&gt;=100,4,IF(VLOOKUP($A13,Jeugdleden!$A:$C,3,FALSE)&gt;=75,3,IF(VLOOKUP($A13,Jeugdleden!$A:$C,3,FALSE)&gt;=50,2,1)))))</f>
        <v>5</v>
      </c>
      <c r="S13" s="14">
        <f t="shared" si="3"/>
        <v>8</v>
      </c>
    </row>
    <row r="14" spans="1:19" x14ac:dyDescent="0.25">
      <c r="A14" s="25">
        <v>314</v>
      </c>
      <c r="B14" s="25" t="str">
        <f>VLOOKUP($A14,Para!$D$1:$E$996,2,FALSE)</f>
        <v>Black Devils Vorst</v>
      </c>
      <c r="C14" s="18">
        <f>IF(VLOOKUP($A14,Faciliteiten!$A:$D,3,FALSE)="&gt;=2m",5,IF(VLOOKUP($A14,Faciliteiten!$A:$D,3,FALSE)="&lt;2m-&gt;=1m",3,1))</f>
        <v>5</v>
      </c>
      <c r="D14" s="18">
        <f>IF(VLOOKUP($A14,Faciliteiten!$A:$D,4,FALSE)="Klasse 3",5,IF(VLOOKUP($A14,Faciliteiten!$A:$D,4,FALSE)="Klasse 2",3,1))</f>
        <v>5</v>
      </c>
      <c r="E14" s="20">
        <f t="shared" si="0"/>
        <v>10</v>
      </c>
      <c r="F14" s="6">
        <f>IF(ISERROR(VLOOKUP($A14,'Fanion Heren'!$A:$C,3,FALSE))=TRUE,0,IF(VLOOKUP($A14,'Fanion Heren'!$A:$C,3,FALSE)="BNXT",3,IF(LEFT(VLOOKUP($A14,'Fanion Heren'!$A:$C,3,FALSE),1)="T",3,IF(LEFT(VLOOKUP($A14,'Fanion Heren'!$A:$C,3,FALSE),1)="L",2,IF(LEFT(VLOOKUP($A14,'Fanion Heren'!$A:$C,3,FALSE),1)="P",1,0)))))</f>
        <v>1</v>
      </c>
      <c r="G14" s="6">
        <f>IF(ISERROR(VLOOKUP($A14,'Fanion Heren'!$E:$G,3,FALSE))=TRUE,0,IF(VLOOKUP($A14,'Fanion Heren'!$E:$G,3,FALSE)="EML",2,IF(LEFT(VLOOKUP($A14,'Fanion Heren'!$E:$G,3,FALSE),1)="T",2,IF(LEFT(VLOOKUP($A14,'Fanion Heren'!$E:$G,3,FALSE),1)="L",2,IF(LEFT(VLOOKUP($A14,'Fanion Heren'!$E:$G,3,FALSE),1)="P",1,0)))))</f>
        <v>0</v>
      </c>
      <c r="H14" s="6" t="str">
        <f>VLOOKUP($A14,'Aantal &lt;21'!$A:$C,3,FALSE)</f>
        <v/>
      </c>
      <c r="I14" s="6">
        <f>IF(ISERROR(VLOOKUP($A14,Jeugdfonds!$A:$C,3,FALSE))=TRUE,1,IF(VLOOKUP($A14,Jeugdfonds!$A:$C,3,FALSE)&gt;=6000,5,IF(VLOOKUP($A14,Jeugdfonds!$A:$C,3,FALSE)&gt;=3000,4,IF(VLOOKUP($A14,Jeugdfonds!$A:$C,3,FALSE)&gt;=1000,3,IF(VLOOKUP($A14,Jeugdfonds!$A:$C,3,FALSE)&gt;=100,2,1)))))</f>
        <v>3</v>
      </c>
      <c r="J14" s="10">
        <f t="shared" si="1"/>
        <v>4</v>
      </c>
      <c r="K14" s="7">
        <f>IF(ISERROR(VLOOKUP($A14,'Fanion Dames'!$A:$C,3,FALSE))=TRUE,0,IF(LEFT(VLOOKUP($A14,'Fanion Dames'!$A:$C,3,FALSE),1)="T",3,IF(LEFT(VLOOKUP($A14,'Fanion Dames'!$A:$C,3,FALSE),1)="L",2,IF(LEFT(VLOOKUP($A14,'Fanion Dames'!$A:$C,3,FALSE),1)="P",1,0))))</f>
        <v>0</v>
      </c>
      <c r="L14" s="7">
        <f>IF(ISERROR(VLOOKUP($A14,'Fanion Dames'!$E:$G,3,FALSE))=TRUE,0,IF(LEFT(VLOOKUP($A14,'Fanion Dames'!$E:$G,3,FALSE),1)="T",2,IF(LEFT(VLOOKUP($A14,'Fanion Dames'!$E:$G,3,FALSE),1)="L",2,IF(LEFT(VLOOKUP($A14,'Fanion Dames'!$E:$G,3,FALSE),1)="P",1,0))))</f>
        <v>0</v>
      </c>
      <c r="M14" s="7" t="str">
        <f>VLOOKUP($A14,'Aantal &lt;21'!$A:$D,4,FALSE)</f>
        <v/>
      </c>
      <c r="N14" s="7">
        <f>IF(ISERROR(VLOOKUP(A14,Jeugdfonds!A12:C220,3,FALSE))=TRUE,1,IF(VLOOKUP(A14,Jeugdfonds!A12:C220,3,FALSE)&gt;=6000,5,IF(VLOOKUP(A14,Jeugdfonds!A12:C220,3,FALSE)&gt;=3000,4,IF(VLOOKUP(A14,Jeugdfonds!A12:C220,3,FALSE)&gt;=1000,3,IF(VLOOKUP(A14,Jeugdfonds!A12:C220,3,FALSE)&gt;=100,2,1)))))</f>
        <v>3</v>
      </c>
      <c r="O14" s="16">
        <f t="shared" si="2"/>
        <v>3</v>
      </c>
      <c r="P14" s="12">
        <f>IF(ISERROR(VLOOKUP($A14,Jeugdcoördinator!$A:$C,4,FALSE))=TRUE,0,IF(VLOOKUP($A14,Jeugdcoördinator!$A:$C,4,FALSE)="Professioneel",3,IF(VLOOKUP($A14,Jeugdcoördinator!$A:$C,4,FALSE)="Vrijwilliger",2,0)))</f>
        <v>0</v>
      </c>
      <c r="Q14" s="12">
        <f>IF(VLOOKUP($A14,'Extra Dipl. Onderbouw'!A:C,3,FALSE)="",0,IF(VLOOKUP($A14,'Extra Dipl. Onderbouw'!A:C,3,FALSE)&lt;&gt;"Instructeur B",3,1))</f>
        <v>0</v>
      </c>
      <c r="R14" s="12">
        <f>IF(ISERROR(VLOOKUP($A14,Jeugdleden!$A:$C,3,FALSE))=TRUE,1,IF(VLOOKUP($A14,Jeugdleden!$A:$C,3,FALSE)&gt;=125,5,IF(VLOOKUP($A14,Jeugdleden!$A:$C,3,FALSE)&gt;=100,4,IF(VLOOKUP($A14,Jeugdleden!$A:$C,3,FALSE)&gt;=75,3,IF(VLOOKUP($A14,Jeugdleden!$A:$C,3,FALSE)&gt;=50,2,1)))))</f>
        <v>2</v>
      </c>
      <c r="S14" s="14">
        <f t="shared" si="3"/>
        <v>2</v>
      </c>
    </row>
    <row r="15" spans="1:19" x14ac:dyDescent="0.25">
      <c r="A15" s="25">
        <v>320</v>
      </c>
      <c r="B15" s="25" t="str">
        <f>VLOOKUP($A15,Para!$D$1:$E$996,2,FALSE)</f>
        <v>Koninklijk Basket Team ION Waregem</v>
      </c>
      <c r="C15" s="18">
        <f>IF(VLOOKUP($A15,Faciliteiten!$A:$D,3,FALSE)="&gt;=2m",5,IF(VLOOKUP($A15,Faciliteiten!$A:$D,3,FALSE)="&lt;2m-&gt;=1m",3,1))</f>
        <v>5</v>
      </c>
      <c r="D15" s="18">
        <f>IF(VLOOKUP($A15,Faciliteiten!$A:$D,4,FALSE)="Klasse 3",5,IF(VLOOKUP($A15,Faciliteiten!$A:$D,4,FALSE)="Klasse 2",3,1))</f>
        <v>5</v>
      </c>
      <c r="E15" s="20">
        <f t="shared" si="0"/>
        <v>10</v>
      </c>
      <c r="F15" s="6">
        <f>IF(ISERROR(VLOOKUP($A15,'Fanion Heren'!$A:$C,3,FALSE))=TRUE,0,IF(VLOOKUP($A15,'Fanion Heren'!$A:$C,3,FALSE)="BNXT",3,IF(LEFT(VLOOKUP($A15,'Fanion Heren'!$A:$C,3,FALSE),1)="T",3,IF(LEFT(VLOOKUP($A15,'Fanion Heren'!$A:$C,3,FALSE),1)="L",2,IF(LEFT(VLOOKUP($A15,'Fanion Heren'!$A:$C,3,FALSE),1)="P",1,0)))))</f>
        <v>3</v>
      </c>
      <c r="G15" s="6">
        <f>IF(ISERROR(VLOOKUP($A15,'Fanion Heren'!$E:$G,3,FALSE))=TRUE,0,IF(VLOOKUP($A15,'Fanion Heren'!$E:$G,3,FALSE)="EML",2,IF(LEFT(VLOOKUP($A15,'Fanion Heren'!$E:$G,3,FALSE),1)="T",2,IF(LEFT(VLOOKUP($A15,'Fanion Heren'!$E:$G,3,FALSE),1)="L",2,IF(LEFT(VLOOKUP($A15,'Fanion Heren'!$E:$G,3,FALSE),1)="P",1,0)))))</f>
        <v>2</v>
      </c>
      <c r="H15" s="6">
        <f>VLOOKUP($A15,'Aantal &lt;21'!$A:$C,3,FALSE)</f>
        <v>5</v>
      </c>
      <c r="I15" s="6">
        <f>IF(ISERROR(VLOOKUP($A15,Jeugdfonds!$A:$C,3,FALSE))=TRUE,1,IF(VLOOKUP($A15,Jeugdfonds!$A:$C,3,FALSE)&gt;=6000,5,IF(VLOOKUP($A15,Jeugdfonds!$A:$C,3,FALSE)&gt;=3000,4,IF(VLOOKUP($A15,Jeugdfonds!$A:$C,3,FALSE)&gt;=1000,3,IF(VLOOKUP($A15,Jeugdfonds!$A:$C,3,FALSE)&gt;=100,2,1)))))</f>
        <v>5</v>
      </c>
      <c r="J15" s="10">
        <f t="shared" si="1"/>
        <v>15</v>
      </c>
      <c r="K15" s="7">
        <f>IF(ISERROR(VLOOKUP($A15,'Fanion Dames'!$A:$C,3,FALSE))=TRUE,0,IF(LEFT(VLOOKUP($A15,'Fanion Dames'!$A:$C,3,FALSE),1)="T",3,IF(LEFT(VLOOKUP($A15,'Fanion Dames'!$A:$C,3,FALSE),1)="L",2,IF(LEFT(VLOOKUP($A15,'Fanion Dames'!$A:$C,3,FALSE),1)="P",1,0))))</f>
        <v>3</v>
      </c>
      <c r="L15" s="7">
        <f>IF(ISERROR(VLOOKUP($A15,'Fanion Dames'!$E:$G,3,FALSE))=TRUE,0,IF(LEFT(VLOOKUP($A15,'Fanion Dames'!$E:$G,3,FALSE),1)="T",2,IF(LEFT(VLOOKUP($A15,'Fanion Dames'!$E:$G,3,FALSE),1)="L",2,IF(LEFT(VLOOKUP($A15,'Fanion Dames'!$E:$G,3,FALSE),1)="P",1,0))))</f>
        <v>2</v>
      </c>
      <c r="M15" s="7">
        <f>VLOOKUP($A15,'Aantal &lt;21'!$A:$D,4,FALSE)</f>
        <v>5</v>
      </c>
      <c r="N15" s="7">
        <f>IF(ISERROR(VLOOKUP(A15,Jeugdfonds!A14:C222,3,FALSE))=TRUE,1,IF(VLOOKUP(A15,Jeugdfonds!A14:C222,3,FALSE)&gt;=6000,5,IF(VLOOKUP(A15,Jeugdfonds!A14:C222,3,FALSE)&gt;=3000,4,IF(VLOOKUP(A15,Jeugdfonds!A14:C222,3,FALSE)&gt;=1000,3,IF(VLOOKUP(A15,Jeugdfonds!A14:C222,3,FALSE)&gt;=100,2,1)))))</f>
        <v>5</v>
      </c>
      <c r="O15" s="16">
        <f t="shared" si="2"/>
        <v>15</v>
      </c>
      <c r="P15" s="12">
        <f>IF(ISERROR(VLOOKUP($A15,Jeugdcoördinator!$A:$C,4,FALSE))=TRUE,0,IF(VLOOKUP($A15,Jeugdcoördinator!$A:$C,4,FALSE)="Professioneel",3,IF(VLOOKUP($A15,Jeugdcoördinator!$A:$C,4,FALSE)="Vrijwilliger",2,0)))</f>
        <v>0</v>
      </c>
      <c r="Q15" s="12">
        <f>IF(VLOOKUP($A15,'Extra Dipl. Onderbouw'!A:C,3,FALSE)="",0,IF(VLOOKUP($A15,'Extra Dipl. Onderbouw'!A:C,3,FALSE)&lt;&gt;"Instructeur B",3,1))</f>
        <v>3</v>
      </c>
      <c r="R15" s="12">
        <f>IF(ISERROR(VLOOKUP($A15,Jeugdleden!$A:$C,3,FALSE))=TRUE,1,IF(VLOOKUP($A15,Jeugdleden!$A:$C,3,FALSE)&gt;=125,5,IF(VLOOKUP($A15,Jeugdleden!$A:$C,3,FALSE)&gt;=100,4,IF(VLOOKUP($A15,Jeugdleden!$A:$C,3,FALSE)&gt;=75,3,IF(VLOOKUP($A15,Jeugdleden!$A:$C,3,FALSE)&gt;=50,2,1)))))</f>
        <v>5</v>
      </c>
      <c r="S15" s="14">
        <f t="shared" si="3"/>
        <v>8</v>
      </c>
    </row>
    <row r="16" spans="1:19" x14ac:dyDescent="0.25">
      <c r="A16" s="25">
        <v>405</v>
      </c>
      <c r="B16" s="25" t="str">
        <f>VLOOKUP($A16,Para!$D$1:$E$996,2,FALSE)</f>
        <v>Haantjes-D'Hondt Interieur-Oudenaarde</v>
      </c>
      <c r="C16" s="18">
        <f>IF(VLOOKUP($A16,Faciliteiten!$A:$D,3,FALSE)="&gt;=2m",5,IF(VLOOKUP($A16,Faciliteiten!$A:$D,3,FALSE)="&lt;2m-&gt;=1m",3,1))</f>
        <v>3</v>
      </c>
      <c r="D16" s="18">
        <f>IF(VLOOKUP($A16,Faciliteiten!$A:$D,4,FALSE)="Klasse 3",5,IF(VLOOKUP($A16,Faciliteiten!$A:$D,4,FALSE)="Klasse 2",3,1))</f>
        <v>5</v>
      </c>
      <c r="E16" s="20">
        <f t="shared" si="0"/>
        <v>8</v>
      </c>
      <c r="F16" s="6">
        <f>IF(ISERROR(VLOOKUP($A16,'Fanion Heren'!$A:$C,3,FALSE))=TRUE,0,IF(VLOOKUP($A16,'Fanion Heren'!$A:$C,3,FALSE)="BNXT",3,IF(LEFT(VLOOKUP($A16,'Fanion Heren'!$A:$C,3,FALSE),1)="T",3,IF(LEFT(VLOOKUP($A16,'Fanion Heren'!$A:$C,3,FALSE),1)="L",2,IF(LEFT(VLOOKUP($A16,'Fanion Heren'!$A:$C,3,FALSE),1)="P",1,0)))))</f>
        <v>1</v>
      </c>
      <c r="G16" s="6">
        <f>IF(ISERROR(VLOOKUP($A16,'Fanion Heren'!$E:$G,3,FALSE))=TRUE,0,IF(VLOOKUP($A16,'Fanion Heren'!$E:$G,3,FALSE)="EML",2,IF(LEFT(VLOOKUP($A16,'Fanion Heren'!$E:$G,3,FALSE),1)="T",2,IF(LEFT(VLOOKUP($A16,'Fanion Heren'!$E:$G,3,FALSE),1)="L",2,IF(LEFT(VLOOKUP($A16,'Fanion Heren'!$E:$G,3,FALSE),1)="P",1,0)))))</f>
        <v>0</v>
      </c>
      <c r="H16" s="6" t="str">
        <f>VLOOKUP($A16,'Aantal &lt;21'!$A:$C,3,FALSE)</f>
        <v/>
      </c>
      <c r="I16" s="6">
        <f>IF(ISERROR(VLOOKUP($A16,Jeugdfonds!$A:$C,3,FALSE))=TRUE,1,IF(VLOOKUP($A16,Jeugdfonds!$A:$C,3,FALSE)&gt;=6000,5,IF(VLOOKUP($A16,Jeugdfonds!$A:$C,3,FALSE)&gt;=3000,4,IF(VLOOKUP($A16,Jeugdfonds!$A:$C,3,FALSE)&gt;=1000,3,IF(VLOOKUP($A16,Jeugdfonds!$A:$C,3,FALSE)&gt;=100,2,1)))))</f>
        <v>3</v>
      </c>
      <c r="J16" s="10">
        <f t="shared" si="1"/>
        <v>4</v>
      </c>
      <c r="K16" s="7">
        <f>IF(ISERROR(VLOOKUP($A16,'Fanion Dames'!$A:$C,3,FALSE))=TRUE,0,IF(LEFT(VLOOKUP($A16,'Fanion Dames'!$A:$C,3,FALSE),1)="T",3,IF(LEFT(VLOOKUP($A16,'Fanion Dames'!$A:$C,3,FALSE),1)="L",2,IF(LEFT(VLOOKUP($A16,'Fanion Dames'!$A:$C,3,FALSE),1)="P",1,0))))</f>
        <v>0</v>
      </c>
      <c r="L16" s="7">
        <f>IF(ISERROR(VLOOKUP($A16,'Fanion Dames'!$E:$G,3,FALSE))=TRUE,0,IF(LEFT(VLOOKUP($A16,'Fanion Dames'!$E:$G,3,FALSE),1)="T",2,IF(LEFT(VLOOKUP($A16,'Fanion Dames'!$E:$G,3,FALSE),1)="L",2,IF(LEFT(VLOOKUP($A16,'Fanion Dames'!$E:$G,3,FALSE),1)="P",1,0))))</f>
        <v>0</v>
      </c>
      <c r="M16" s="7" t="str">
        <f>VLOOKUP($A16,'Aantal &lt;21'!$A:$D,4,FALSE)</f>
        <v/>
      </c>
      <c r="N16" s="7">
        <f>IF(ISERROR(VLOOKUP(A16,Jeugdfonds!A14:C223,3,FALSE))=TRUE,1,IF(VLOOKUP(A16,Jeugdfonds!A14:C223,3,FALSE)&gt;=6000,5,IF(VLOOKUP(A16,Jeugdfonds!A14:C223,3,FALSE)&gt;=3000,4,IF(VLOOKUP(A16,Jeugdfonds!A14:C223,3,FALSE)&gt;=1000,3,IF(VLOOKUP(A16,Jeugdfonds!A14:C223,3,FALSE)&gt;=100,2,1)))))</f>
        <v>3</v>
      </c>
      <c r="O16" s="16">
        <f t="shared" si="2"/>
        <v>3</v>
      </c>
      <c r="P16" s="12">
        <f>IF(ISERROR(VLOOKUP($A16,Jeugdcoördinator!$A:$C,4,FALSE))=TRUE,0,IF(VLOOKUP($A16,Jeugdcoördinator!$A:$C,4,FALSE)="Professioneel",3,IF(VLOOKUP($A16,Jeugdcoördinator!$A:$C,4,FALSE)="Vrijwilliger",2,0)))</f>
        <v>0</v>
      </c>
      <c r="Q16" s="12">
        <f>IF(VLOOKUP($A16,'Extra Dipl. Onderbouw'!A:C,3,FALSE)="",0,IF(VLOOKUP($A16,'Extra Dipl. Onderbouw'!A:C,3,FALSE)&lt;&gt;"Instructeur B",3,1))</f>
        <v>3</v>
      </c>
      <c r="R16" s="12">
        <f>IF(ISERROR(VLOOKUP($A16,Jeugdleden!$A:$C,3,FALSE))=TRUE,1,IF(VLOOKUP($A16,Jeugdleden!$A:$C,3,FALSE)&gt;=125,5,IF(VLOOKUP($A16,Jeugdleden!$A:$C,3,FALSE)&gt;=100,4,IF(VLOOKUP($A16,Jeugdleden!$A:$C,3,FALSE)&gt;=75,3,IF(VLOOKUP($A16,Jeugdleden!$A:$C,3,FALSE)&gt;=50,2,1)))))</f>
        <v>5</v>
      </c>
      <c r="S16" s="14">
        <f t="shared" si="3"/>
        <v>8</v>
      </c>
    </row>
    <row r="17" spans="1:19" x14ac:dyDescent="0.25">
      <c r="A17" s="25">
        <v>471</v>
      </c>
      <c r="B17" s="25" t="str">
        <f>VLOOKUP($A17,Para!$D$1:$E$996,2,FALSE)</f>
        <v>Tigers Halle</v>
      </c>
      <c r="C17" s="18">
        <f>IF(VLOOKUP($A17,Faciliteiten!$A:$D,3,FALSE)="&gt;=2m",5,IF(VLOOKUP($A17,Faciliteiten!$A:$D,3,FALSE)="&lt;2m-&gt;=1m",3,1))</f>
        <v>3</v>
      </c>
      <c r="D17" s="18">
        <f>IF(VLOOKUP($A17,Faciliteiten!$A:$D,4,FALSE)="Klasse 3",5,IF(VLOOKUP($A17,Faciliteiten!$A:$D,4,FALSE)="Klasse 2",3,1))</f>
        <v>5</v>
      </c>
      <c r="E17" s="20">
        <f t="shared" si="0"/>
        <v>8</v>
      </c>
      <c r="F17" s="6">
        <f>IF(ISERROR(VLOOKUP($A17,'Fanion Heren'!$A:$C,3,FALSE))=TRUE,0,IF(VLOOKUP($A17,'Fanion Heren'!$A:$C,3,FALSE)="BNXT",3,IF(LEFT(VLOOKUP($A17,'Fanion Heren'!$A:$C,3,FALSE),1)="T",3,IF(LEFT(VLOOKUP($A17,'Fanion Heren'!$A:$C,3,FALSE),1)="L",2,IF(LEFT(VLOOKUP($A17,'Fanion Heren'!$A:$C,3,FALSE),1)="P",1,0)))))</f>
        <v>0</v>
      </c>
      <c r="G17" s="6">
        <f>IF(ISERROR(VLOOKUP($A17,'Fanion Heren'!$E:$G,3,FALSE))=TRUE,0,IF(VLOOKUP($A17,'Fanion Heren'!$E:$G,3,FALSE)="EML",2,IF(LEFT(VLOOKUP($A17,'Fanion Heren'!$E:$G,3,FALSE),1)="T",2,IF(LEFT(VLOOKUP($A17,'Fanion Heren'!$E:$G,3,FALSE),1)="L",2,IF(LEFT(VLOOKUP($A17,'Fanion Heren'!$E:$G,3,FALSE),1)="P",1,0)))))</f>
        <v>0</v>
      </c>
      <c r="H17" s="6" t="str">
        <f>VLOOKUP($A17,'Aantal &lt;21'!$A:$C,3,FALSE)</f>
        <v/>
      </c>
      <c r="I17" s="6">
        <f>IF(ISERROR(VLOOKUP($A17,Jeugdfonds!$A:$C,3,FALSE))=TRUE,1,IF(VLOOKUP($A17,Jeugdfonds!$A:$C,3,FALSE)&gt;=6000,5,IF(VLOOKUP($A17,Jeugdfonds!$A:$C,3,FALSE)&gt;=3000,4,IF(VLOOKUP($A17,Jeugdfonds!$A:$C,3,FALSE)&gt;=1000,3,IF(VLOOKUP($A17,Jeugdfonds!$A:$C,3,FALSE)&gt;=100,2,1)))))</f>
        <v>4</v>
      </c>
      <c r="J17" s="10">
        <f t="shared" si="1"/>
        <v>4</v>
      </c>
      <c r="K17" s="7">
        <f>IF(ISERROR(VLOOKUP($A17,'Fanion Dames'!$A:$C,3,FALSE))=TRUE,0,IF(LEFT(VLOOKUP($A17,'Fanion Dames'!$A:$C,3,FALSE),1)="T",3,IF(LEFT(VLOOKUP($A17,'Fanion Dames'!$A:$C,3,FALSE),1)="L",2,IF(LEFT(VLOOKUP($A17,'Fanion Dames'!$A:$C,3,FALSE),1)="P",1,0))))</f>
        <v>0</v>
      </c>
      <c r="L17" s="7">
        <f>IF(ISERROR(VLOOKUP($A17,'Fanion Dames'!$E:$G,3,FALSE))=TRUE,0,IF(LEFT(VLOOKUP($A17,'Fanion Dames'!$E:$G,3,FALSE),1)="T",2,IF(LEFT(VLOOKUP($A17,'Fanion Dames'!$E:$G,3,FALSE),1)="L",2,IF(LEFT(VLOOKUP($A17,'Fanion Dames'!$E:$G,3,FALSE),1)="P",1,0))))</f>
        <v>0</v>
      </c>
      <c r="M17" s="7" t="str">
        <f>VLOOKUP($A17,'Aantal &lt;21'!$A:$D,4,FALSE)</f>
        <v/>
      </c>
      <c r="N17" s="7">
        <f>IF(ISERROR(VLOOKUP(A17,Jeugdfonds!A15:C224,3,FALSE))=TRUE,1,IF(VLOOKUP(A17,Jeugdfonds!A15:C224,3,FALSE)&gt;=6000,5,IF(VLOOKUP(A17,Jeugdfonds!A15:C224,3,FALSE)&gt;=3000,4,IF(VLOOKUP(A17,Jeugdfonds!A15:C224,3,FALSE)&gt;=1000,3,IF(VLOOKUP(A17,Jeugdfonds!A15:C224,3,FALSE)&gt;=100,2,1)))))</f>
        <v>4</v>
      </c>
      <c r="O17" s="16">
        <f t="shared" si="2"/>
        <v>4</v>
      </c>
      <c r="P17" s="12">
        <f>IF(ISERROR(VLOOKUP($A17,Jeugdcoördinator!$A:$C,4,FALSE))=TRUE,0,IF(VLOOKUP($A17,Jeugdcoördinator!$A:$C,4,FALSE)="Professioneel",3,IF(VLOOKUP($A17,Jeugdcoördinator!$A:$C,4,FALSE)="Vrijwilliger",2,0)))</f>
        <v>0</v>
      </c>
      <c r="Q17" s="12">
        <f>IF(VLOOKUP($A17,'Extra Dipl. Onderbouw'!A:C,3,FALSE)="",0,IF(VLOOKUP($A17,'Extra Dipl. Onderbouw'!A:C,3,FALSE)&lt;&gt;"Instructeur B",3,1))</f>
        <v>0</v>
      </c>
      <c r="R17" s="12">
        <f>IF(ISERROR(VLOOKUP($A17,Jeugdleden!$A:$C,3,FALSE))=TRUE,1,IF(VLOOKUP($A17,Jeugdleden!$A:$C,3,FALSE)&gt;=125,5,IF(VLOOKUP($A17,Jeugdleden!$A:$C,3,FALSE)&gt;=100,4,IF(VLOOKUP($A17,Jeugdleden!$A:$C,3,FALSE)&gt;=75,3,IF(VLOOKUP($A17,Jeugdleden!$A:$C,3,FALSE)&gt;=50,2,1)))))</f>
        <v>3</v>
      </c>
      <c r="S17" s="14">
        <f t="shared" si="3"/>
        <v>3</v>
      </c>
    </row>
    <row r="18" spans="1:19" x14ac:dyDescent="0.25">
      <c r="A18" s="25">
        <v>506</v>
      </c>
      <c r="B18" s="25" t="str">
        <f>VLOOKUP($A18,Para!$D$1:$E$996,2,FALSE)</f>
        <v>BC Lamett Deerlijk-Zwevegem</v>
      </c>
      <c r="C18" s="18">
        <f>IF(VLOOKUP($A18,Faciliteiten!$A:$D,3,FALSE)="&gt;=2m",5,IF(VLOOKUP($A18,Faciliteiten!$A:$D,3,FALSE)="&lt;2m-&gt;=1m",3,1))</f>
        <v>5</v>
      </c>
      <c r="D18" s="18">
        <f>IF(VLOOKUP($A18,Faciliteiten!$A:$D,4,FALSE)="Klasse 3",5,IF(VLOOKUP($A18,Faciliteiten!$A:$D,4,FALSE)="Klasse 2",3,1))</f>
        <v>5</v>
      </c>
      <c r="E18" s="20">
        <f t="shared" si="0"/>
        <v>10</v>
      </c>
      <c r="F18" s="6">
        <f>IF(ISERROR(VLOOKUP($A18,'Fanion Heren'!$A:$C,3,FALSE))=TRUE,0,IF(VLOOKUP($A18,'Fanion Heren'!$A:$C,3,FALSE)="BNXT",3,IF(LEFT(VLOOKUP($A18,'Fanion Heren'!$A:$C,3,FALSE),1)="T",3,IF(LEFT(VLOOKUP($A18,'Fanion Heren'!$A:$C,3,FALSE),1)="L",2,IF(LEFT(VLOOKUP($A18,'Fanion Heren'!$A:$C,3,FALSE),1)="P",1,0)))))</f>
        <v>2</v>
      </c>
      <c r="G18" s="6">
        <f>IF(ISERROR(VLOOKUP($A18,'Fanion Heren'!$E:$G,3,FALSE))=TRUE,0,IF(VLOOKUP($A18,'Fanion Heren'!$E:$G,3,FALSE)="EML",2,IF(LEFT(VLOOKUP($A18,'Fanion Heren'!$E:$G,3,FALSE),1)="T",2,IF(LEFT(VLOOKUP($A18,'Fanion Heren'!$E:$G,3,FALSE),1)="L",2,IF(LEFT(VLOOKUP($A18,'Fanion Heren'!$E:$G,3,FALSE),1)="P",1,0)))))</f>
        <v>1</v>
      </c>
      <c r="H18" s="6">
        <f>VLOOKUP($A18,'Aantal &lt;21'!$A:$C,3,FALSE)</f>
        <v>2</v>
      </c>
      <c r="I18" s="6">
        <f>IF(ISERROR(VLOOKUP($A18,Jeugdfonds!$A:$C,3,FALSE))=TRUE,1,IF(VLOOKUP($A18,Jeugdfonds!$A:$C,3,FALSE)&gt;=6000,5,IF(VLOOKUP($A18,Jeugdfonds!$A:$C,3,FALSE)&gt;=3000,4,IF(VLOOKUP($A18,Jeugdfonds!$A:$C,3,FALSE)&gt;=1000,3,IF(VLOOKUP($A18,Jeugdfonds!$A:$C,3,FALSE)&gt;=100,2,1)))))</f>
        <v>4</v>
      </c>
      <c r="J18" s="10">
        <f t="shared" si="1"/>
        <v>9</v>
      </c>
      <c r="K18" s="7">
        <f>IF(ISERROR(VLOOKUP($A18,'Fanion Dames'!$A:$C,3,FALSE))=TRUE,0,IF(LEFT(VLOOKUP($A18,'Fanion Dames'!$A:$C,3,FALSE),1)="T",3,IF(LEFT(VLOOKUP($A18,'Fanion Dames'!$A:$C,3,FALSE),1)="L",2,IF(LEFT(VLOOKUP($A18,'Fanion Dames'!$A:$C,3,FALSE),1)="P",1,0))))</f>
        <v>0</v>
      </c>
      <c r="L18" s="7">
        <f>IF(ISERROR(VLOOKUP($A18,'Fanion Dames'!$E:$G,3,FALSE))=TRUE,0,IF(LEFT(VLOOKUP($A18,'Fanion Dames'!$E:$G,3,FALSE),1)="T",2,IF(LEFT(VLOOKUP($A18,'Fanion Dames'!$E:$G,3,FALSE),1)="L",2,IF(LEFT(VLOOKUP($A18,'Fanion Dames'!$E:$G,3,FALSE),1)="P",1,0))))</f>
        <v>0</v>
      </c>
      <c r="M18" s="7" t="str">
        <f>VLOOKUP($A18,'Aantal &lt;21'!$A:$D,4,FALSE)</f>
        <v/>
      </c>
      <c r="N18" s="7">
        <f>IF(ISERROR(VLOOKUP(A18,Jeugdfonds!A16:C225,3,FALSE))=TRUE,1,IF(VLOOKUP(A18,Jeugdfonds!A16:C225,3,FALSE)&gt;=6000,5,IF(VLOOKUP(A18,Jeugdfonds!A16:C225,3,FALSE)&gt;=3000,4,IF(VLOOKUP(A18,Jeugdfonds!A16:C225,3,FALSE)&gt;=1000,3,IF(VLOOKUP(A18,Jeugdfonds!A16:C225,3,FALSE)&gt;=100,2,1)))))</f>
        <v>4</v>
      </c>
      <c r="O18" s="16">
        <f t="shared" si="2"/>
        <v>4</v>
      </c>
      <c r="P18" s="12">
        <f>IF(ISERROR(VLOOKUP($A18,Jeugdcoördinator!$A:$C,4,FALSE))=TRUE,0,IF(VLOOKUP($A18,Jeugdcoördinator!$A:$C,4,FALSE)="Professioneel",3,IF(VLOOKUP($A18,Jeugdcoördinator!$A:$C,4,FALSE)="Vrijwilliger",2,0)))</f>
        <v>0</v>
      </c>
      <c r="Q18" s="12">
        <f>IF(VLOOKUP($A18,'Extra Dipl. Onderbouw'!A:C,3,FALSE)="",0,IF(VLOOKUP($A18,'Extra Dipl. Onderbouw'!A:C,3,FALSE)&lt;&gt;"Instructeur B",3,1))</f>
        <v>1</v>
      </c>
      <c r="R18" s="12">
        <f>IF(ISERROR(VLOOKUP($A18,Jeugdleden!$A:$C,3,FALSE))=TRUE,1,IF(VLOOKUP($A18,Jeugdleden!$A:$C,3,FALSE)&gt;=125,5,IF(VLOOKUP($A18,Jeugdleden!$A:$C,3,FALSE)&gt;=100,4,IF(VLOOKUP($A18,Jeugdleden!$A:$C,3,FALSE)&gt;=75,3,IF(VLOOKUP($A18,Jeugdleden!$A:$C,3,FALSE)&gt;=50,2,1)))))</f>
        <v>5</v>
      </c>
      <c r="S18" s="14">
        <f t="shared" si="3"/>
        <v>6</v>
      </c>
    </row>
    <row r="19" spans="1:19" x14ac:dyDescent="0.25">
      <c r="A19" s="25">
        <v>541</v>
      </c>
      <c r="B19" s="25" t="str">
        <f>VLOOKUP($A19,Para!$D$1:$E$996,2,FALSE)</f>
        <v>KBBC DMVD Wikings Kortrijk</v>
      </c>
      <c r="C19" s="18">
        <f>IF(VLOOKUP($A19,Faciliteiten!$A:$D,3,FALSE)="&gt;=2m",5,IF(VLOOKUP($A19,Faciliteiten!$A:$D,3,FALSE)="&lt;2m-&gt;=1m",3,1))</f>
        <v>5</v>
      </c>
      <c r="D19" s="18">
        <f>IF(VLOOKUP($A19,Faciliteiten!$A:$D,4,FALSE)="Klasse 3",5,IF(VLOOKUP($A19,Faciliteiten!$A:$D,4,FALSE)="Klasse 2",3,1))</f>
        <v>5</v>
      </c>
      <c r="E19" s="20">
        <f t="shared" si="0"/>
        <v>10</v>
      </c>
      <c r="F19" s="6">
        <f>IF(ISERROR(VLOOKUP($A19,'Fanion Heren'!$A:$C,3,FALSE))=TRUE,0,IF(VLOOKUP($A19,'Fanion Heren'!$A:$C,3,FALSE)="BNXT",3,IF(LEFT(VLOOKUP($A19,'Fanion Heren'!$A:$C,3,FALSE),1)="T",3,IF(LEFT(VLOOKUP($A19,'Fanion Heren'!$A:$C,3,FALSE),1)="L",2,IF(LEFT(VLOOKUP($A19,'Fanion Heren'!$A:$C,3,FALSE),1)="P",1,0)))))</f>
        <v>1</v>
      </c>
      <c r="G19" s="6">
        <f>IF(ISERROR(VLOOKUP($A19,'Fanion Heren'!$E:$G,3,FALSE))=TRUE,0,IF(VLOOKUP($A19,'Fanion Heren'!$E:$G,3,FALSE)="EML",2,IF(LEFT(VLOOKUP($A19,'Fanion Heren'!$E:$G,3,FALSE),1)="T",2,IF(LEFT(VLOOKUP($A19,'Fanion Heren'!$E:$G,3,FALSE),1)="L",2,IF(LEFT(VLOOKUP($A19,'Fanion Heren'!$E:$G,3,FALSE),1)="P",1,0)))))</f>
        <v>0</v>
      </c>
      <c r="H19" s="6" t="str">
        <f>VLOOKUP($A19,'Aantal &lt;21'!$A:$C,3,FALSE)</f>
        <v/>
      </c>
      <c r="I19" s="6">
        <f>IF(ISERROR(VLOOKUP($A19,Jeugdfonds!$A:$C,3,FALSE))=TRUE,1,IF(VLOOKUP($A19,Jeugdfonds!$A:$C,3,FALSE)&gt;=6000,5,IF(VLOOKUP($A19,Jeugdfonds!$A:$C,3,FALSE)&gt;=3000,4,IF(VLOOKUP($A19,Jeugdfonds!$A:$C,3,FALSE)&gt;=1000,3,IF(VLOOKUP($A19,Jeugdfonds!$A:$C,3,FALSE)&gt;=100,2,1)))))</f>
        <v>2</v>
      </c>
      <c r="J19" s="10">
        <f t="shared" si="1"/>
        <v>3</v>
      </c>
      <c r="K19" s="7">
        <f>IF(ISERROR(VLOOKUP($A19,'Fanion Dames'!$A:$C,3,FALSE))=TRUE,0,IF(LEFT(VLOOKUP($A19,'Fanion Dames'!$A:$C,3,FALSE),1)="T",3,IF(LEFT(VLOOKUP($A19,'Fanion Dames'!$A:$C,3,FALSE),1)="L",2,IF(LEFT(VLOOKUP($A19,'Fanion Dames'!$A:$C,3,FALSE),1)="P",1,0))))</f>
        <v>0</v>
      </c>
      <c r="L19" s="7">
        <f>IF(ISERROR(VLOOKUP($A19,'Fanion Dames'!$E:$G,3,FALSE))=TRUE,0,IF(LEFT(VLOOKUP($A19,'Fanion Dames'!$E:$G,3,FALSE),1)="T",2,IF(LEFT(VLOOKUP($A19,'Fanion Dames'!$E:$G,3,FALSE),1)="L",2,IF(LEFT(VLOOKUP($A19,'Fanion Dames'!$E:$G,3,FALSE),1)="P",1,0))))</f>
        <v>0</v>
      </c>
      <c r="M19" s="7" t="str">
        <f>VLOOKUP($A19,'Aantal &lt;21'!$A:$D,4,FALSE)</f>
        <v/>
      </c>
      <c r="N19" s="7">
        <f>IF(ISERROR(VLOOKUP(A19,Jeugdfonds!A16:C226,3,FALSE))=TRUE,1,IF(VLOOKUP(A19,Jeugdfonds!A16:C226,3,FALSE)&gt;=6000,5,IF(VLOOKUP(A19,Jeugdfonds!A16:C226,3,FALSE)&gt;=3000,4,IF(VLOOKUP(A19,Jeugdfonds!A16:C226,3,FALSE)&gt;=1000,3,IF(VLOOKUP(A19,Jeugdfonds!A16:C226,3,FALSE)&gt;=100,2,1)))))</f>
        <v>2</v>
      </c>
      <c r="O19" s="16">
        <f t="shared" si="2"/>
        <v>2</v>
      </c>
      <c r="P19" s="12">
        <f>IF(ISERROR(VLOOKUP($A19,Jeugdcoördinator!$A:$C,4,FALSE))=TRUE,0,IF(VLOOKUP($A19,Jeugdcoördinator!$A:$C,4,FALSE)="Professioneel",3,IF(VLOOKUP($A19,Jeugdcoördinator!$A:$C,4,FALSE)="Vrijwilliger",2,0)))</f>
        <v>0</v>
      </c>
      <c r="Q19" s="12">
        <f>IF(VLOOKUP($A19,'Extra Dipl. Onderbouw'!A:C,3,FALSE)="",0,IF(VLOOKUP($A19,'Extra Dipl. Onderbouw'!A:C,3,FALSE)&lt;&gt;"Instructeur B",3,1))</f>
        <v>0</v>
      </c>
      <c r="R19" s="12">
        <f>IF(ISERROR(VLOOKUP($A19,Jeugdleden!$A:$C,3,FALSE))=TRUE,1,IF(VLOOKUP($A19,Jeugdleden!$A:$C,3,FALSE)&gt;=125,5,IF(VLOOKUP($A19,Jeugdleden!$A:$C,3,FALSE)&gt;=100,4,IF(VLOOKUP($A19,Jeugdleden!$A:$C,3,FALSE)&gt;=75,3,IF(VLOOKUP($A19,Jeugdleden!$A:$C,3,FALSE)&gt;=50,2,1)))))</f>
        <v>1</v>
      </c>
      <c r="S19" s="14">
        <f t="shared" si="3"/>
        <v>1</v>
      </c>
    </row>
    <row r="20" spans="1:19" x14ac:dyDescent="0.25">
      <c r="A20" s="25">
        <v>548</v>
      </c>
      <c r="B20" s="25" t="str">
        <f>VLOOKUP($A20,Para!$D$1:$E$996,2,FALSE)</f>
        <v>Koninklijke BBC Scheldejeugd Temse</v>
      </c>
      <c r="C20" s="18">
        <f>IF(VLOOKUP($A20,Faciliteiten!$A:$D,3,FALSE)="&gt;=2m",5,IF(VLOOKUP($A20,Faciliteiten!$A:$D,3,FALSE)="&lt;2m-&gt;=1m",3,1))</f>
        <v>5</v>
      </c>
      <c r="D20" s="18">
        <f>IF(VLOOKUP($A20,Faciliteiten!$A:$D,4,FALSE)="Klasse 3",5,IF(VLOOKUP($A20,Faciliteiten!$A:$D,4,FALSE)="Klasse 2",3,1))</f>
        <v>5</v>
      </c>
      <c r="E20" s="20">
        <f t="shared" si="0"/>
        <v>10</v>
      </c>
      <c r="F20" s="6">
        <f>IF(ISERROR(VLOOKUP($A20,'Fanion Heren'!$A:$C,3,FALSE))=TRUE,0,IF(VLOOKUP($A20,'Fanion Heren'!$A:$C,3,FALSE)="BNXT",3,IF(LEFT(VLOOKUP($A20,'Fanion Heren'!$A:$C,3,FALSE),1)="T",3,IF(LEFT(VLOOKUP($A20,'Fanion Heren'!$A:$C,3,FALSE),1)="L",2,IF(LEFT(VLOOKUP($A20,'Fanion Heren'!$A:$C,3,FALSE),1)="P",1,0)))))</f>
        <v>1</v>
      </c>
      <c r="G20" s="6">
        <f>IF(ISERROR(VLOOKUP($A20,'Fanion Heren'!$E:$G,3,FALSE))=TRUE,0,IF(VLOOKUP($A20,'Fanion Heren'!$E:$G,3,FALSE)="EML",2,IF(LEFT(VLOOKUP($A20,'Fanion Heren'!$E:$G,3,FALSE),1)="T",2,IF(LEFT(VLOOKUP($A20,'Fanion Heren'!$E:$G,3,FALSE),1)="L",2,IF(LEFT(VLOOKUP($A20,'Fanion Heren'!$E:$G,3,FALSE),1)="P",1,0)))))</f>
        <v>0</v>
      </c>
      <c r="H20" s="6" t="str">
        <f>VLOOKUP($A20,'Aantal &lt;21'!$A:$C,3,FALSE)</f>
        <v/>
      </c>
      <c r="I20" s="6">
        <f>IF(ISERROR(VLOOKUP($A20,Jeugdfonds!$A:$C,3,FALSE))=TRUE,1,IF(VLOOKUP($A20,Jeugdfonds!$A:$C,3,FALSE)&gt;=6000,5,IF(VLOOKUP($A20,Jeugdfonds!$A:$C,3,FALSE)&gt;=3000,4,IF(VLOOKUP($A20,Jeugdfonds!$A:$C,3,FALSE)&gt;=1000,3,IF(VLOOKUP($A20,Jeugdfonds!$A:$C,3,FALSE)&gt;=100,2,1)))))</f>
        <v>3</v>
      </c>
      <c r="J20" s="10">
        <f t="shared" si="1"/>
        <v>4</v>
      </c>
      <c r="K20" s="7">
        <f>IF(ISERROR(VLOOKUP($A20,'Fanion Dames'!$A:$C,3,FALSE))=TRUE,0,IF(LEFT(VLOOKUP($A20,'Fanion Dames'!$A:$C,3,FALSE),1)="T",3,IF(LEFT(VLOOKUP($A20,'Fanion Dames'!$A:$C,3,FALSE),1)="L",2,IF(LEFT(VLOOKUP($A20,'Fanion Dames'!$A:$C,3,FALSE),1)="P",1,0))))</f>
        <v>0</v>
      </c>
      <c r="L20" s="7">
        <f>IF(ISERROR(VLOOKUP($A20,'Fanion Dames'!$E:$G,3,FALSE))=TRUE,0,IF(LEFT(VLOOKUP($A20,'Fanion Dames'!$E:$G,3,FALSE),1)="T",2,IF(LEFT(VLOOKUP($A20,'Fanion Dames'!$E:$G,3,FALSE),1)="L",2,IF(LEFT(VLOOKUP($A20,'Fanion Dames'!$E:$G,3,FALSE),1)="P",1,0))))</f>
        <v>0</v>
      </c>
      <c r="M20" s="7" t="str">
        <f>VLOOKUP($A20,'Aantal &lt;21'!$A:$D,4,FALSE)</f>
        <v/>
      </c>
      <c r="N20" s="7">
        <f>IF(ISERROR(VLOOKUP(A20,Jeugdfonds!A17:C227,3,FALSE))=TRUE,1,IF(VLOOKUP(A20,Jeugdfonds!A17:C227,3,FALSE)&gt;=6000,5,IF(VLOOKUP(A20,Jeugdfonds!A17:C227,3,FALSE)&gt;=3000,4,IF(VLOOKUP(A20,Jeugdfonds!A17:C227,3,FALSE)&gt;=1000,3,IF(VLOOKUP(A20,Jeugdfonds!A17:C227,3,FALSE)&gt;=100,2,1)))))</f>
        <v>3</v>
      </c>
      <c r="O20" s="16">
        <f t="shared" si="2"/>
        <v>3</v>
      </c>
      <c r="P20" s="12">
        <f>IF(ISERROR(VLOOKUP($A20,Jeugdcoördinator!$A:$C,4,FALSE))=TRUE,0,IF(VLOOKUP($A20,Jeugdcoördinator!$A:$C,4,FALSE)="Professioneel",3,IF(VLOOKUP($A20,Jeugdcoördinator!$A:$C,4,FALSE)="Vrijwilliger",2,0)))</f>
        <v>0</v>
      </c>
      <c r="Q20" s="12">
        <f>IF(VLOOKUP($A20,'Extra Dipl. Onderbouw'!A:C,3,FALSE)="",0,IF(VLOOKUP($A20,'Extra Dipl. Onderbouw'!A:C,3,FALSE)&lt;&gt;"Instructeur B",3,1))</f>
        <v>0</v>
      </c>
      <c r="R20" s="12">
        <f>IF(ISERROR(VLOOKUP($A20,Jeugdleden!$A:$C,3,FALSE))=TRUE,1,IF(VLOOKUP($A20,Jeugdleden!$A:$C,3,FALSE)&gt;=125,5,IF(VLOOKUP($A20,Jeugdleden!$A:$C,3,FALSE)&gt;=100,4,IF(VLOOKUP($A20,Jeugdleden!$A:$C,3,FALSE)&gt;=75,3,IF(VLOOKUP($A20,Jeugdleden!$A:$C,3,FALSE)&gt;=50,2,1)))))</f>
        <v>4</v>
      </c>
      <c r="S20" s="14">
        <f t="shared" si="3"/>
        <v>4</v>
      </c>
    </row>
    <row r="21" spans="1:19" x14ac:dyDescent="0.25">
      <c r="A21" s="25">
        <v>552</v>
      </c>
      <c r="B21" s="25" t="str">
        <f>VLOOKUP($A21,Para!$D$1:$E$996,2,FALSE)</f>
        <v>Blue Rocks Ronse-Kluisbergen</v>
      </c>
      <c r="C21" s="18">
        <f>IF(VLOOKUP($A21,Faciliteiten!$A:$D,3,FALSE)="&gt;=2m",5,IF(VLOOKUP($A21,Faciliteiten!$A:$D,3,FALSE)="&lt;2m-&gt;=1m",3,1))</f>
        <v>5</v>
      </c>
      <c r="D21" s="18">
        <f>IF(VLOOKUP($A21,Faciliteiten!$A:$D,4,FALSE)="Klasse 3",5,IF(VLOOKUP($A21,Faciliteiten!$A:$D,4,FALSE)="Klasse 2",3,1))</f>
        <v>5</v>
      </c>
      <c r="E21" s="20">
        <f t="shared" si="0"/>
        <v>10</v>
      </c>
      <c r="F21" s="6">
        <f>IF(ISERROR(VLOOKUP($A21,'Fanion Heren'!$A:$C,3,FALSE))=TRUE,0,IF(VLOOKUP($A21,'Fanion Heren'!$A:$C,3,FALSE)="BNXT",3,IF(LEFT(VLOOKUP($A21,'Fanion Heren'!$A:$C,3,FALSE),1)="T",3,IF(LEFT(VLOOKUP($A21,'Fanion Heren'!$A:$C,3,FALSE),1)="L",2,IF(LEFT(VLOOKUP($A21,'Fanion Heren'!$A:$C,3,FALSE),1)="P",1,0)))))</f>
        <v>1</v>
      </c>
      <c r="G21" s="6">
        <f>IF(ISERROR(VLOOKUP($A21,'Fanion Heren'!$E:$G,3,FALSE))=TRUE,0,IF(VLOOKUP($A21,'Fanion Heren'!$E:$G,3,FALSE)="EML",2,IF(LEFT(VLOOKUP($A21,'Fanion Heren'!$E:$G,3,FALSE),1)="T",2,IF(LEFT(VLOOKUP($A21,'Fanion Heren'!$E:$G,3,FALSE),1)="L",2,IF(LEFT(VLOOKUP($A21,'Fanion Heren'!$E:$G,3,FALSE),1)="P",1,0)))))</f>
        <v>0</v>
      </c>
      <c r="H21" s="6" t="str">
        <f>VLOOKUP($A21,'Aantal &lt;21'!$A:$C,3,FALSE)</f>
        <v/>
      </c>
      <c r="I21" s="6">
        <f>IF(ISERROR(VLOOKUP($A21,Jeugdfonds!$A:$C,3,FALSE))=TRUE,1,IF(VLOOKUP($A21,Jeugdfonds!$A:$C,3,FALSE)&gt;=6000,5,IF(VLOOKUP($A21,Jeugdfonds!$A:$C,3,FALSE)&gt;=3000,4,IF(VLOOKUP($A21,Jeugdfonds!$A:$C,3,FALSE)&gt;=1000,3,IF(VLOOKUP($A21,Jeugdfonds!$A:$C,3,FALSE)&gt;=100,2,1)))))</f>
        <v>4</v>
      </c>
      <c r="J21" s="10">
        <f t="shared" si="1"/>
        <v>5</v>
      </c>
      <c r="K21" s="7">
        <f>IF(ISERROR(VLOOKUP($A21,'Fanion Dames'!$A:$C,3,FALSE))=TRUE,0,IF(LEFT(VLOOKUP($A21,'Fanion Dames'!$A:$C,3,FALSE),1)="T",3,IF(LEFT(VLOOKUP($A21,'Fanion Dames'!$A:$C,3,FALSE),1)="L",2,IF(LEFT(VLOOKUP($A21,'Fanion Dames'!$A:$C,3,FALSE),1)="P",1,0))))</f>
        <v>1</v>
      </c>
      <c r="L21" s="7">
        <f>IF(ISERROR(VLOOKUP($A21,'Fanion Dames'!$E:$G,3,FALSE))=TRUE,0,IF(LEFT(VLOOKUP($A21,'Fanion Dames'!$E:$G,3,FALSE),1)="T",2,IF(LEFT(VLOOKUP($A21,'Fanion Dames'!$E:$G,3,FALSE),1)="L",2,IF(LEFT(VLOOKUP($A21,'Fanion Dames'!$E:$G,3,FALSE),1)="P",1,0))))</f>
        <v>0</v>
      </c>
      <c r="M21" s="7" t="str">
        <f>VLOOKUP($A21,'Aantal &lt;21'!$A:$D,4,FALSE)</f>
        <v/>
      </c>
      <c r="N21" s="7">
        <f>IF(ISERROR(VLOOKUP(A21,Jeugdfonds!A18:C228,3,FALSE))=TRUE,1,IF(VLOOKUP(A21,Jeugdfonds!A18:C228,3,FALSE)&gt;=6000,5,IF(VLOOKUP(A21,Jeugdfonds!A18:C228,3,FALSE)&gt;=3000,4,IF(VLOOKUP(A21,Jeugdfonds!A18:C228,3,FALSE)&gt;=1000,3,IF(VLOOKUP(A21,Jeugdfonds!A18:C228,3,FALSE)&gt;=100,2,1)))))</f>
        <v>4</v>
      </c>
      <c r="O21" s="16">
        <f t="shared" si="2"/>
        <v>5</v>
      </c>
      <c r="P21" s="12">
        <f>IF(ISERROR(VLOOKUP($A21,Jeugdcoördinator!$A:$C,4,FALSE))=TRUE,0,IF(VLOOKUP($A21,Jeugdcoördinator!$A:$C,4,FALSE)="Professioneel",3,IF(VLOOKUP($A21,Jeugdcoördinator!$A:$C,4,FALSE)="Vrijwilliger",2,0)))</f>
        <v>0</v>
      </c>
      <c r="Q21" s="12">
        <f>IF(VLOOKUP($A21,'Extra Dipl. Onderbouw'!A:C,3,FALSE)="",0,IF(VLOOKUP($A21,'Extra Dipl. Onderbouw'!A:C,3,FALSE)&lt;&gt;"Instructeur B",3,1))</f>
        <v>0</v>
      </c>
      <c r="R21" s="12">
        <f>IF(ISERROR(VLOOKUP($A21,Jeugdleden!$A:$C,3,FALSE))=TRUE,1,IF(VLOOKUP($A21,Jeugdleden!$A:$C,3,FALSE)&gt;=125,5,IF(VLOOKUP($A21,Jeugdleden!$A:$C,3,FALSE)&gt;=100,4,IF(VLOOKUP($A21,Jeugdleden!$A:$C,3,FALSE)&gt;=75,3,IF(VLOOKUP($A21,Jeugdleden!$A:$C,3,FALSE)&gt;=50,2,1)))))</f>
        <v>4</v>
      </c>
      <c r="S21" s="14">
        <f t="shared" si="3"/>
        <v>4</v>
      </c>
    </row>
    <row r="22" spans="1:19" x14ac:dyDescent="0.25">
      <c r="A22" s="25">
        <v>570</v>
      </c>
      <c r="B22" s="25" t="str">
        <f>VLOOKUP($A22,Para!$D$1:$E$996,2,FALSE)</f>
        <v>Orly Hasselt</v>
      </c>
      <c r="C22" s="18">
        <f>IF(VLOOKUP($A22,Faciliteiten!$A:$D,3,FALSE)="&gt;=2m",5,IF(VLOOKUP($A22,Faciliteiten!$A:$D,3,FALSE)="&lt;2m-&gt;=1m",3,1))</f>
        <v>5</v>
      </c>
      <c r="D22" s="18">
        <f>IF(VLOOKUP($A22,Faciliteiten!$A:$D,4,FALSE)="Klasse 3",5,IF(VLOOKUP($A22,Faciliteiten!$A:$D,4,FALSE)="Klasse 2",3,1))</f>
        <v>5</v>
      </c>
      <c r="E22" s="20">
        <f t="shared" si="0"/>
        <v>10</v>
      </c>
      <c r="F22" s="6">
        <f>IF(ISERROR(VLOOKUP($A22,'Fanion Heren'!$A:$C,3,FALSE))=TRUE,0,IF(VLOOKUP($A22,'Fanion Heren'!$A:$C,3,FALSE)="BNXT",3,IF(LEFT(VLOOKUP($A22,'Fanion Heren'!$A:$C,3,FALSE),1)="T",3,IF(LEFT(VLOOKUP($A22,'Fanion Heren'!$A:$C,3,FALSE),1)="L",2,IF(LEFT(VLOOKUP($A22,'Fanion Heren'!$A:$C,3,FALSE),1)="P",1,0)))))</f>
        <v>0</v>
      </c>
      <c r="G22" s="6">
        <f>IF(ISERROR(VLOOKUP($A22,'Fanion Heren'!$E:$G,3,FALSE))=TRUE,0,IF(VLOOKUP($A22,'Fanion Heren'!$E:$G,3,FALSE)="EML",2,IF(LEFT(VLOOKUP($A22,'Fanion Heren'!$E:$G,3,FALSE),1)="T",2,IF(LEFT(VLOOKUP($A22,'Fanion Heren'!$E:$G,3,FALSE),1)="L",2,IF(LEFT(VLOOKUP($A22,'Fanion Heren'!$E:$G,3,FALSE),1)="P",1,0)))))</f>
        <v>0</v>
      </c>
      <c r="H22" s="6" t="str">
        <f>VLOOKUP($A22,'Aantal &lt;21'!$A:$C,3,FALSE)</f>
        <v/>
      </c>
      <c r="I22" s="6">
        <f>IF(ISERROR(VLOOKUP($A22,Jeugdfonds!$A:$C,3,FALSE))=TRUE,1,IF(VLOOKUP($A22,Jeugdfonds!$A:$C,3,FALSE)&gt;=6000,5,IF(VLOOKUP($A22,Jeugdfonds!$A:$C,3,FALSE)&gt;=3000,4,IF(VLOOKUP($A22,Jeugdfonds!$A:$C,3,FALSE)&gt;=1000,3,IF(VLOOKUP($A22,Jeugdfonds!$A:$C,3,FALSE)&gt;=100,2,1)))))</f>
        <v>2</v>
      </c>
      <c r="J22" s="10">
        <f t="shared" si="1"/>
        <v>2</v>
      </c>
      <c r="K22" s="7">
        <f>IF(ISERROR(VLOOKUP($A22,'Fanion Dames'!$A:$C,3,FALSE))=TRUE,0,IF(LEFT(VLOOKUP($A22,'Fanion Dames'!$A:$C,3,FALSE),1)="T",3,IF(LEFT(VLOOKUP($A22,'Fanion Dames'!$A:$C,3,FALSE),1)="L",2,IF(LEFT(VLOOKUP($A22,'Fanion Dames'!$A:$C,3,FALSE),1)="P",1,0))))</f>
        <v>0</v>
      </c>
      <c r="L22" s="7">
        <f>IF(ISERROR(VLOOKUP($A22,'Fanion Dames'!$E:$G,3,FALSE))=TRUE,0,IF(LEFT(VLOOKUP($A22,'Fanion Dames'!$E:$G,3,FALSE),1)="T",2,IF(LEFT(VLOOKUP($A22,'Fanion Dames'!$E:$G,3,FALSE),1)="L",2,IF(LEFT(VLOOKUP($A22,'Fanion Dames'!$E:$G,3,FALSE),1)="P",1,0))))</f>
        <v>0</v>
      </c>
      <c r="M22" s="7" t="str">
        <f>VLOOKUP($A22,'Aantal &lt;21'!$A:$D,4,FALSE)</f>
        <v/>
      </c>
      <c r="N22" s="7">
        <f>IF(ISERROR(VLOOKUP(A22,Jeugdfonds!A19:C229,3,FALSE))=TRUE,1,IF(VLOOKUP(A22,Jeugdfonds!A19:C229,3,FALSE)&gt;=6000,5,IF(VLOOKUP(A22,Jeugdfonds!A19:C229,3,FALSE)&gt;=3000,4,IF(VLOOKUP(A22,Jeugdfonds!A19:C229,3,FALSE)&gt;=1000,3,IF(VLOOKUP(A22,Jeugdfonds!A19:C229,3,FALSE)&gt;=100,2,1)))))</f>
        <v>2</v>
      </c>
      <c r="O22" s="16">
        <f t="shared" si="2"/>
        <v>2</v>
      </c>
      <c r="P22" s="12">
        <f>IF(ISERROR(VLOOKUP($A22,Jeugdcoördinator!$A:$C,4,FALSE))=TRUE,0,IF(VLOOKUP($A22,Jeugdcoördinator!$A:$C,4,FALSE)="Professioneel",3,IF(VLOOKUP($A22,Jeugdcoördinator!$A:$C,4,FALSE)="Vrijwilliger",2,0)))</f>
        <v>0</v>
      </c>
      <c r="Q22" s="12">
        <f>IF(VLOOKUP($A22,'Extra Dipl. Onderbouw'!A:C,3,FALSE)="",0,IF(VLOOKUP($A22,'Extra Dipl. Onderbouw'!A:C,3,FALSE)&lt;&gt;"Instructeur B",3,1))</f>
        <v>3</v>
      </c>
      <c r="R22" s="12">
        <f>IF(ISERROR(VLOOKUP($A22,Jeugdleden!$A:$C,3,FALSE))=TRUE,1,IF(VLOOKUP($A22,Jeugdleden!$A:$C,3,FALSE)&gt;=125,5,IF(VLOOKUP($A22,Jeugdleden!$A:$C,3,FALSE)&gt;=100,4,IF(VLOOKUP($A22,Jeugdleden!$A:$C,3,FALSE)&gt;=75,3,IF(VLOOKUP($A22,Jeugdleden!$A:$C,3,FALSE)&gt;=50,2,1)))))</f>
        <v>5</v>
      </c>
      <c r="S22" s="14">
        <f t="shared" si="3"/>
        <v>8</v>
      </c>
    </row>
    <row r="23" spans="1:19" x14ac:dyDescent="0.25">
      <c r="A23" s="25">
        <v>592</v>
      </c>
      <c r="B23" s="25" t="str">
        <f>VLOOKUP($A23,Para!$D$1:$E$996,2,FALSE)</f>
        <v>KBGO Finexa Basket@Sea</v>
      </c>
      <c r="C23" s="18">
        <f>IF(VLOOKUP($A23,Faciliteiten!$A:$D,3,FALSE)="&gt;=2m",5,IF(VLOOKUP($A23,Faciliteiten!$A:$D,3,FALSE)="&lt;2m-&gt;=1m",3,1))</f>
        <v>5</v>
      </c>
      <c r="D23" s="18">
        <f>IF(VLOOKUP($A23,Faciliteiten!$A:$D,4,FALSE)="Klasse 3",5,IF(VLOOKUP($A23,Faciliteiten!$A:$D,4,FALSE)="Klasse 2",3,1))</f>
        <v>5</v>
      </c>
      <c r="E23" s="20">
        <f t="shared" si="0"/>
        <v>10</v>
      </c>
      <c r="F23" s="6">
        <f>IF(ISERROR(VLOOKUP($A23,'Fanion Heren'!$A:$C,3,FALSE))=TRUE,0,IF(VLOOKUP($A23,'Fanion Heren'!$A:$C,3,FALSE)="BNXT",3,IF(LEFT(VLOOKUP($A23,'Fanion Heren'!$A:$C,3,FALSE),1)="T",3,IF(LEFT(VLOOKUP($A23,'Fanion Heren'!$A:$C,3,FALSE),1)="L",2,IF(LEFT(VLOOKUP($A23,'Fanion Heren'!$A:$C,3,FALSE),1)="P",1,0)))))</f>
        <v>3</v>
      </c>
      <c r="G23" s="6">
        <f>IF(ISERROR(VLOOKUP($A23,'Fanion Heren'!$E:$G,3,FALSE))=TRUE,0,IF(VLOOKUP($A23,'Fanion Heren'!$E:$G,3,FALSE)="EML",2,IF(LEFT(VLOOKUP($A23,'Fanion Heren'!$E:$G,3,FALSE),1)="T",2,IF(LEFT(VLOOKUP($A23,'Fanion Heren'!$E:$G,3,FALSE),1)="L",2,IF(LEFT(VLOOKUP($A23,'Fanion Heren'!$E:$G,3,FALSE),1)="P",1,0)))))</f>
        <v>2</v>
      </c>
      <c r="H23" s="6">
        <f>VLOOKUP($A23,'Aantal &lt;21'!$A:$C,3,FALSE)</f>
        <v>3</v>
      </c>
      <c r="I23" s="6">
        <f>IF(ISERROR(VLOOKUP($A23,Jeugdfonds!$A:$C,3,FALSE))=TRUE,1,IF(VLOOKUP($A23,Jeugdfonds!$A:$C,3,FALSE)&gt;=6000,5,IF(VLOOKUP($A23,Jeugdfonds!$A:$C,3,FALSE)&gt;=3000,4,IF(VLOOKUP($A23,Jeugdfonds!$A:$C,3,FALSE)&gt;=1000,3,IF(VLOOKUP($A23,Jeugdfonds!$A:$C,3,FALSE)&gt;=100,2,1)))))</f>
        <v>5</v>
      </c>
      <c r="J23" s="10">
        <f t="shared" si="1"/>
        <v>13</v>
      </c>
      <c r="K23" s="7">
        <f>IF(ISERROR(VLOOKUP($A23,'Fanion Dames'!$A:$C,3,FALSE))=TRUE,0,IF(LEFT(VLOOKUP($A23,'Fanion Dames'!$A:$C,3,FALSE),1)="T",3,IF(LEFT(VLOOKUP($A23,'Fanion Dames'!$A:$C,3,FALSE),1)="L",2,IF(LEFT(VLOOKUP($A23,'Fanion Dames'!$A:$C,3,FALSE),1)="P",1,0))))</f>
        <v>0</v>
      </c>
      <c r="L23" s="7">
        <f>IF(ISERROR(VLOOKUP($A23,'Fanion Dames'!$E:$G,3,FALSE))=TRUE,0,IF(LEFT(VLOOKUP($A23,'Fanion Dames'!$E:$G,3,FALSE),1)="T",2,IF(LEFT(VLOOKUP($A23,'Fanion Dames'!$E:$G,3,FALSE),1)="L",2,IF(LEFT(VLOOKUP($A23,'Fanion Dames'!$E:$G,3,FALSE),1)="P",1,0))))</f>
        <v>0</v>
      </c>
      <c r="M23" s="7" t="str">
        <f>VLOOKUP($A23,'Aantal &lt;21'!$A:$D,4,FALSE)</f>
        <v/>
      </c>
      <c r="N23" s="7">
        <f>IF(ISERROR(VLOOKUP(A23,Jeugdfonds!A20:C230,3,FALSE))=TRUE,1,IF(VLOOKUP(A23,Jeugdfonds!A20:C230,3,FALSE)&gt;=6000,5,IF(VLOOKUP(A23,Jeugdfonds!A20:C230,3,FALSE)&gt;=3000,4,IF(VLOOKUP(A23,Jeugdfonds!A20:C230,3,FALSE)&gt;=1000,3,IF(VLOOKUP(A23,Jeugdfonds!A20:C230,3,FALSE)&gt;=100,2,1)))))</f>
        <v>5</v>
      </c>
      <c r="O23" s="16">
        <f t="shared" si="2"/>
        <v>5</v>
      </c>
      <c r="P23" s="12">
        <f>IF(ISERROR(VLOOKUP($A23,Jeugdcoördinator!$A:$C,4,FALSE))=TRUE,0,IF(VLOOKUP($A23,Jeugdcoördinator!$A:$C,4,FALSE)="Professioneel",3,IF(VLOOKUP($A23,Jeugdcoördinator!$A:$C,4,FALSE)="Vrijwilliger",2,0)))</f>
        <v>0</v>
      </c>
      <c r="Q23" s="12">
        <f>IF(VLOOKUP($A23,'Extra Dipl. Onderbouw'!A:C,3,FALSE)="",0,IF(VLOOKUP($A23,'Extra Dipl. Onderbouw'!A:C,3,FALSE)&lt;&gt;"Instructeur B",3,1))</f>
        <v>3</v>
      </c>
      <c r="R23" s="12">
        <f>IF(ISERROR(VLOOKUP($A23,Jeugdleden!$A:$C,3,FALSE))=TRUE,1,IF(VLOOKUP($A23,Jeugdleden!$A:$C,3,FALSE)&gt;=125,5,IF(VLOOKUP($A23,Jeugdleden!$A:$C,3,FALSE)&gt;=100,4,IF(VLOOKUP($A23,Jeugdleden!$A:$C,3,FALSE)&gt;=75,3,IF(VLOOKUP($A23,Jeugdleden!$A:$C,3,FALSE)&gt;=50,2,1)))))</f>
        <v>5</v>
      </c>
      <c r="S23" s="14">
        <f t="shared" si="3"/>
        <v>8</v>
      </c>
    </row>
    <row r="24" spans="1:19" x14ac:dyDescent="0.25">
      <c r="A24" s="25">
        <v>660</v>
      </c>
      <c r="B24" s="25" t="str">
        <f>VLOOKUP($A24,Para!$D$1:$E$996,2,FALSE)</f>
        <v>2B|SAFE Tienen</v>
      </c>
      <c r="C24" s="18">
        <f>IF(VLOOKUP($A24,Faciliteiten!$A:$D,3,FALSE)="&gt;=2m",5,IF(VLOOKUP($A24,Faciliteiten!$A:$D,3,FALSE)="&lt;2m-&gt;=1m",3,1))</f>
        <v>5</v>
      </c>
      <c r="D24" s="18">
        <f>IF(VLOOKUP($A24,Faciliteiten!$A:$D,4,FALSE)="Klasse 3",5,IF(VLOOKUP($A24,Faciliteiten!$A:$D,4,FALSE)="Klasse 2",3,1))</f>
        <v>5</v>
      </c>
      <c r="E24" s="20">
        <f t="shared" si="0"/>
        <v>10</v>
      </c>
      <c r="F24" s="6">
        <f>IF(ISERROR(VLOOKUP($A24,'Fanion Heren'!$A:$C,3,FALSE))=TRUE,0,IF(VLOOKUP($A24,'Fanion Heren'!$A:$C,3,FALSE)="BNXT",3,IF(LEFT(VLOOKUP($A24,'Fanion Heren'!$A:$C,3,FALSE),1)="T",3,IF(LEFT(VLOOKUP($A24,'Fanion Heren'!$A:$C,3,FALSE),1)="L",2,IF(LEFT(VLOOKUP($A24,'Fanion Heren'!$A:$C,3,FALSE),1)="P",1,0)))))</f>
        <v>2</v>
      </c>
      <c r="G24" s="6">
        <f>IF(ISERROR(VLOOKUP($A24,'Fanion Heren'!$E:$G,3,FALSE))=TRUE,0,IF(VLOOKUP($A24,'Fanion Heren'!$E:$G,3,FALSE)="EML",2,IF(LEFT(VLOOKUP($A24,'Fanion Heren'!$E:$G,3,FALSE),1)="T",2,IF(LEFT(VLOOKUP($A24,'Fanion Heren'!$E:$G,3,FALSE),1)="L",2,IF(LEFT(VLOOKUP($A24,'Fanion Heren'!$E:$G,3,FALSE),1)="P",1,0)))))</f>
        <v>0</v>
      </c>
      <c r="H24" s="6">
        <f>VLOOKUP($A24,'Aantal &lt;21'!$A:$C,3,FALSE)</f>
        <v>4</v>
      </c>
      <c r="I24" s="6">
        <f>IF(ISERROR(VLOOKUP($A24,Jeugdfonds!$A:$C,3,FALSE))=TRUE,1,IF(VLOOKUP($A24,Jeugdfonds!$A:$C,3,FALSE)&gt;=6000,5,IF(VLOOKUP($A24,Jeugdfonds!$A:$C,3,FALSE)&gt;=3000,4,IF(VLOOKUP($A24,Jeugdfonds!$A:$C,3,FALSE)&gt;=1000,3,IF(VLOOKUP($A24,Jeugdfonds!$A:$C,3,FALSE)&gt;=100,2,1)))))</f>
        <v>4</v>
      </c>
      <c r="J24" s="10">
        <f t="shared" si="1"/>
        <v>10</v>
      </c>
      <c r="K24" s="7">
        <f>IF(ISERROR(VLOOKUP($A24,'Fanion Dames'!$A:$C,3,FALSE))=TRUE,0,IF(LEFT(VLOOKUP($A24,'Fanion Dames'!$A:$C,3,FALSE),1)="T",3,IF(LEFT(VLOOKUP($A24,'Fanion Dames'!$A:$C,3,FALSE),1)="L",2,IF(LEFT(VLOOKUP($A24,'Fanion Dames'!$A:$C,3,FALSE),1)="P",1,0))))</f>
        <v>0</v>
      </c>
      <c r="L24" s="7">
        <f>IF(ISERROR(VLOOKUP($A24,'Fanion Dames'!$E:$G,3,FALSE))=TRUE,0,IF(LEFT(VLOOKUP($A24,'Fanion Dames'!$E:$G,3,FALSE),1)="T",2,IF(LEFT(VLOOKUP($A24,'Fanion Dames'!$E:$G,3,FALSE),1)="L",2,IF(LEFT(VLOOKUP($A24,'Fanion Dames'!$E:$G,3,FALSE),1)="P",1,0))))</f>
        <v>0</v>
      </c>
      <c r="M24" s="7" t="str">
        <f>VLOOKUP($A24,'Aantal &lt;21'!$A:$D,4,FALSE)</f>
        <v/>
      </c>
      <c r="N24" s="7">
        <f>IF(ISERROR(VLOOKUP(A24,Jeugdfonds!A21:C231,3,FALSE))=TRUE,1,IF(VLOOKUP(A24,Jeugdfonds!A21:C231,3,FALSE)&gt;=6000,5,IF(VLOOKUP(A24,Jeugdfonds!A21:C231,3,FALSE)&gt;=3000,4,IF(VLOOKUP(A24,Jeugdfonds!A21:C231,3,FALSE)&gt;=1000,3,IF(VLOOKUP(A24,Jeugdfonds!A21:C231,3,FALSE)&gt;=100,2,1)))))</f>
        <v>4</v>
      </c>
      <c r="O24" s="16">
        <f t="shared" si="2"/>
        <v>4</v>
      </c>
      <c r="P24" s="12">
        <f>IF(ISERROR(VLOOKUP($A24,Jeugdcoördinator!$A:$C,4,FALSE))=TRUE,0,IF(VLOOKUP($A24,Jeugdcoördinator!$A:$C,4,FALSE)="Professioneel",3,IF(VLOOKUP($A24,Jeugdcoördinator!$A:$C,4,FALSE)="Vrijwilliger",2,0)))</f>
        <v>0</v>
      </c>
      <c r="Q24" s="12">
        <f>IF(VLOOKUP($A24,'Extra Dipl. Onderbouw'!A:C,3,FALSE)="",0,IF(VLOOKUP($A24,'Extra Dipl. Onderbouw'!A:C,3,FALSE)&lt;&gt;"Instructeur B",3,1))</f>
        <v>3</v>
      </c>
      <c r="R24" s="12">
        <f>IF(ISERROR(VLOOKUP($A24,Jeugdleden!$A:$C,3,FALSE))=TRUE,1,IF(VLOOKUP($A24,Jeugdleden!$A:$C,3,FALSE)&gt;=125,5,IF(VLOOKUP($A24,Jeugdleden!$A:$C,3,FALSE)&gt;=100,4,IF(VLOOKUP($A24,Jeugdleden!$A:$C,3,FALSE)&gt;=75,3,IF(VLOOKUP($A24,Jeugdleden!$A:$C,3,FALSE)&gt;=50,2,1)))))</f>
        <v>5</v>
      </c>
      <c r="S24" s="14">
        <f t="shared" si="3"/>
        <v>8</v>
      </c>
    </row>
    <row r="25" spans="1:19" x14ac:dyDescent="0.25">
      <c r="A25" s="25">
        <v>667</v>
      </c>
      <c r="B25" s="25" t="str">
        <f>VLOOKUP($A25,Para!$D$1:$E$996,2,FALSE)</f>
        <v>BBC Lokeren</v>
      </c>
      <c r="C25" s="18">
        <f>IF(VLOOKUP($A25,Faciliteiten!$A:$D,3,FALSE)="&gt;=2m",5,IF(VLOOKUP($A25,Faciliteiten!$A:$D,3,FALSE)="&lt;2m-&gt;=1m",3,1))</f>
        <v>3</v>
      </c>
      <c r="D25" s="18">
        <f>IF(VLOOKUP($A25,Faciliteiten!$A:$D,4,FALSE)="Klasse 3",5,IF(VLOOKUP($A25,Faciliteiten!$A:$D,4,FALSE)="Klasse 2",3,1))</f>
        <v>5</v>
      </c>
      <c r="E25" s="20">
        <f t="shared" si="0"/>
        <v>8</v>
      </c>
      <c r="F25" s="6">
        <f>IF(ISERROR(VLOOKUP($A25,'Fanion Heren'!$A:$C,3,FALSE))=TRUE,0,IF(VLOOKUP($A25,'Fanion Heren'!$A:$C,3,FALSE)="BNXT",3,IF(LEFT(VLOOKUP($A25,'Fanion Heren'!$A:$C,3,FALSE),1)="T",3,IF(LEFT(VLOOKUP($A25,'Fanion Heren'!$A:$C,3,FALSE),1)="L",2,IF(LEFT(VLOOKUP($A25,'Fanion Heren'!$A:$C,3,FALSE),1)="P",1,0)))))</f>
        <v>0</v>
      </c>
      <c r="G25" s="6">
        <f>IF(ISERROR(VLOOKUP($A25,'Fanion Heren'!$E:$G,3,FALSE))=TRUE,0,IF(VLOOKUP($A25,'Fanion Heren'!$E:$G,3,FALSE)="EML",2,IF(LEFT(VLOOKUP($A25,'Fanion Heren'!$E:$G,3,FALSE),1)="T",2,IF(LEFT(VLOOKUP($A25,'Fanion Heren'!$E:$G,3,FALSE),1)="L",2,IF(LEFT(VLOOKUP($A25,'Fanion Heren'!$E:$G,3,FALSE),1)="P",1,0)))))</f>
        <v>0</v>
      </c>
      <c r="H25" s="6" t="str">
        <f>VLOOKUP($A25,'Aantal &lt;21'!$A:$C,3,FALSE)</f>
        <v/>
      </c>
      <c r="I25" s="6">
        <f>IF(ISERROR(VLOOKUP($A25,Jeugdfonds!$A:$C,3,FALSE))=TRUE,1,IF(VLOOKUP($A25,Jeugdfonds!$A:$C,3,FALSE)&gt;=6000,5,IF(VLOOKUP($A25,Jeugdfonds!$A:$C,3,FALSE)&gt;=3000,4,IF(VLOOKUP($A25,Jeugdfonds!$A:$C,3,FALSE)&gt;=1000,3,IF(VLOOKUP($A25,Jeugdfonds!$A:$C,3,FALSE)&gt;=100,2,1)))))</f>
        <v>3</v>
      </c>
      <c r="J25" s="10">
        <f t="shared" si="1"/>
        <v>3</v>
      </c>
      <c r="K25" s="7">
        <f>IF(ISERROR(VLOOKUP($A25,'Fanion Dames'!$A:$C,3,FALSE))=TRUE,0,IF(LEFT(VLOOKUP($A25,'Fanion Dames'!$A:$C,3,FALSE),1)="T",3,IF(LEFT(VLOOKUP($A25,'Fanion Dames'!$A:$C,3,FALSE),1)="L",2,IF(LEFT(VLOOKUP($A25,'Fanion Dames'!$A:$C,3,FALSE),1)="P",1,0))))</f>
        <v>0</v>
      </c>
      <c r="L25" s="7">
        <f>IF(ISERROR(VLOOKUP($A25,'Fanion Dames'!$E:$G,3,FALSE))=TRUE,0,IF(LEFT(VLOOKUP($A25,'Fanion Dames'!$E:$G,3,FALSE),1)="T",2,IF(LEFT(VLOOKUP($A25,'Fanion Dames'!$E:$G,3,FALSE),1)="L",2,IF(LEFT(VLOOKUP($A25,'Fanion Dames'!$E:$G,3,FALSE),1)="P",1,0))))</f>
        <v>0</v>
      </c>
      <c r="M25" s="7" t="str">
        <f>VLOOKUP($A25,'Aantal &lt;21'!$A:$D,4,FALSE)</f>
        <v/>
      </c>
      <c r="N25" s="7">
        <f>IF(ISERROR(VLOOKUP(A25,Jeugdfonds!A22:C232,3,FALSE))=TRUE,1,IF(VLOOKUP(A25,Jeugdfonds!A22:C232,3,FALSE)&gt;=6000,5,IF(VLOOKUP(A25,Jeugdfonds!A22:C232,3,FALSE)&gt;=3000,4,IF(VLOOKUP(A25,Jeugdfonds!A22:C232,3,FALSE)&gt;=1000,3,IF(VLOOKUP(A25,Jeugdfonds!A22:C232,3,FALSE)&gt;=100,2,1)))))</f>
        <v>3</v>
      </c>
      <c r="O25" s="16">
        <f t="shared" si="2"/>
        <v>3</v>
      </c>
      <c r="P25" s="12">
        <f>IF(ISERROR(VLOOKUP($A25,Jeugdcoördinator!$A:$C,4,FALSE))=TRUE,0,IF(VLOOKUP($A25,Jeugdcoördinator!$A:$C,4,FALSE)="Professioneel",3,IF(VLOOKUP($A25,Jeugdcoördinator!$A:$C,4,FALSE)="Vrijwilliger",2,0)))</f>
        <v>0</v>
      </c>
      <c r="Q25" s="12">
        <f>IF(VLOOKUP($A25,'Extra Dipl. Onderbouw'!A:C,3,FALSE)="",0,IF(VLOOKUP($A25,'Extra Dipl. Onderbouw'!A:C,3,FALSE)&lt;&gt;"Instructeur B",3,1))</f>
        <v>0</v>
      </c>
      <c r="R25" s="12">
        <f>IF(ISERROR(VLOOKUP($A25,Jeugdleden!$A:$C,3,FALSE))=TRUE,1,IF(VLOOKUP($A25,Jeugdleden!$A:$C,3,FALSE)&gt;=125,5,IF(VLOOKUP($A25,Jeugdleden!$A:$C,3,FALSE)&gt;=100,4,IF(VLOOKUP($A25,Jeugdleden!$A:$C,3,FALSE)&gt;=75,3,IF(VLOOKUP($A25,Jeugdleden!$A:$C,3,FALSE)&gt;=50,2,1)))))</f>
        <v>5</v>
      </c>
      <c r="S25" s="14">
        <f t="shared" si="3"/>
        <v>5</v>
      </c>
    </row>
    <row r="26" spans="1:19" x14ac:dyDescent="0.25">
      <c r="A26" s="25">
        <v>723</v>
      </c>
      <c r="B26" s="25" t="str">
        <f>VLOOKUP($A26,Para!$D$1:$E$996,2,FALSE)</f>
        <v>Insurea Kontich Wolves</v>
      </c>
      <c r="C26" s="18">
        <f>IF(VLOOKUP($A26,Faciliteiten!$A:$D,3,FALSE)="&gt;=2m",5,IF(VLOOKUP($A26,Faciliteiten!$A:$D,3,FALSE)="&lt;2m-&gt;=1m",3,1))</f>
        <v>5</v>
      </c>
      <c r="D26" s="18">
        <f>IF(VLOOKUP($A26,Faciliteiten!$A:$D,4,FALSE)="Klasse 3",5,IF(VLOOKUP($A26,Faciliteiten!$A:$D,4,FALSE)="Klasse 2",3,1))</f>
        <v>5</v>
      </c>
      <c r="E26" s="20">
        <f t="shared" si="0"/>
        <v>10</v>
      </c>
      <c r="F26" s="6">
        <f>IF(ISERROR(VLOOKUP($A26,'Fanion Heren'!$A:$C,3,FALSE))=TRUE,0,IF(VLOOKUP($A26,'Fanion Heren'!$A:$C,3,FALSE)="BNXT",3,IF(LEFT(VLOOKUP($A26,'Fanion Heren'!$A:$C,3,FALSE),1)="T",3,IF(LEFT(VLOOKUP($A26,'Fanion Heren'!$A:$C,3,FALSE),1)="L",2,IF(LEFT(VLOOKUP($A26,'Fanion Heren'!$A:$C,3,FALSE),1)="P",1,0)))))</f>
        <v>3</v>
      </c>
      <c r="G26" s="6">
        <f>IF(ISERROR(VLOOKUP($A26,'Fanion Heren'!$E:$G,3,FALSE))=TRUE,0,IF(VLOOKUP($A26,'Fanion Heren'!$E:$G,3,FALSE)="EML",2,IF(LEFT(VLOOKUP($A26,'Fanion Heren'!$E:$G,3,FALSE),1)="T",2,IF(LEFT(VLOOKUP($A26,'Fanion Heren'!$E:$G,3,FALSE),1)="L",2,IF(LEFT(VLOOKUP($A26,'Fanion Heren'!$E:$G,3,FALSE),1)="P",1,0)))))</f>
        <v>2</v>
      </c>
      <c r="H26" s="6">
        <f>VLOOKUP($A26,'Aantal &lt;21'!$A:$C,3,FALSE)</f>
        <v>3</v>
      </c>
      <c r="I26" s="6">
        <f>IF(ISERROR(VLOOKUP($A26,Jeugdfonds!$A:$C,3,FALSE))=TRUE,1,IF(VLOOKUP($A26,Jeugdfonds!$A:$C,3,FALSE)&gt;=6000,5,IF(VLOOKUP($A26,Jeugdfonds!$A:$C,3,FALSE)&gt;=3000,4,IF(VLOOKUP($A26,Jeugdfonds!$A:$C,3,FALSE)&gt;=1000,3,IF(VLOOKUP($A26,Jeugdfonds!$A:$C,3,FALSE)&gt;=100,2,1)))))</f>
        <v>5</v>
      </c>
      <c r="J26" s="10">
        <f t="shared" si="1"/>
        <v>13</v>
      </c>
      <c r="K26" s="7">
        <f>IF(ISERROR(VLOOKUP($A26,'Fanion Dames'!$A:$C,3,FALSE))=TRUE,0,IF(LEFT(VLOOKUP($A26,'Fanion Dames'!$A:$C,3,FALSE),1)="T",3,IF(LEFT(VLOOKUP($A26,'Fanion Dames'!$A:$C,3,FALSE),1)="L",2,IF(LEFT(VLOOKUP($A26,'Fanion Dames'!$A:$C,3,FALSE),1)="P",1,0))))</f>
        <v>0</v>
      </c>
      <c r="L26" s="7">
        <f>IF(ISERROR(VLOOKUP($A26,'Fanion Dames'!$E:$G,3,FALSE))=TRUE,0,IF(LEFT(VLOOKUP($A26,'Fanion Dames'!$E:$G,3,FALSE),1)="T",2,IF(LEFT(VLOOKUP($A26,'Fanion Dames'!$E:$G,3,FALSE),1)="L",2,IF(LEFT(VLOOKUP($A26,'Fanion Dames'!$E:$G,3,FALSE),1)="P",1,0))))</f>
        <v>0</v>
      </c>
      <c r="M26" s="7" t="str">
        <f>VLOOKUP($A26,'Aantal &lt;21'!$A:$D,4,FALSE)</f>
        <v/>
      </c>
      <c r="N26" s="7">
        <f>IF(ISERROR(VLOOKUP(A26,Jeugdfonds!A24:C234,3,FALSE))=TRUE,1,IF(VLOOKUP(A26,Jeugdfonds!A24:C234,3,FALSE)&gt;=6000,5,IF(VLOOKUP(A26,Jeugdfonds!A24:C234,3,FALSE)&gt;=3000,4,IF(VLOOKUP(A26,Jeugdfonds!A24:C234,3,FALSE)&gt;=1000,3,IF(VLOOKUP(A26,Jeugdfonds!A24:C234,3,FALSE)&gt;=100,2,1)))))</f>
        <v>5</v>
      </c>
      <c r="O26" s="16">
        <f t="shared" si="2"/>
        <v>5</v>
      </c>
      <c r="P26" s="12">
        <f>IF(ISERROR(VLOOKUP($A26,Jeugdcoördinator!$A:$C,4,FALSE))=TRUE,0,IF(VLOOKUP($A26,Jeugdcoördinator!$A:$C,4,FALSE)="Professioneel",3,IF(VLOOKUP($A26,Jeugdcoördinator!$A:$C,4,FALSE)="Vrijwilliger",2,0)))</f>
        <v>0</v>
      </c>
      <c r="Q26" s="12">
        <f>IF(VLOOKUP($A26,'Extra Dipl. Onderbouw'!A:C,3,FALSE)="",0,IF(VLOOKUP($A26,'Extra Dipl. Onderbouw'!A:C,3,FALSE)&lt;&gt;"Instructeur B",3,1))</f>
        <v>3</v>
      </c>
      <c r="R26" s="12">
        <f>IF(ISERROR(VLOOKUP($A26,Jeugdleden!$A:$C,3,FALSE))=TRUE,1,IF(VLOOKUP($A26,Jeugdleden!$A:$C,3,FALSE)&gt;=125,5,IF(VLOOKUP($A26,Jeugdleden!$A:$C,3,FALSE)&gt;=100,4,IF(VLOOKUP($A26,Jeugdleden!$A:$C,3,FALSE)&gt;=75,3,IF(VLOOKUP($A26,Jeugdleden!$A:$C,3,FALSE)&gt;=50,2,1)))))</f>
        <v>5</v>
      </c>
      <c r="S26" s="14">
        <f t="shared" si="3"/>
        <v>8</v>
      </c>
    </row>
    <row r="27" spans="1:19" x14ac:dyDescent="0.25">
      <c r="A27" s="25">
        <v>736</v>
      </c>
      <c r="B27" s="25" t="str">
        <f>VLOOKUP($A27,Para!$D$1:$E$996,2,FALSE)</f>
        <v>BBC Helios SanoRice Zottegem</v>
      </c>
      <c r="C27" s="18">
        <f>IF(VLOOKUP($A27,Faciliteiten!$A:$D,3,FALSE)="&gt;=2m",5,IF(VLOOKUP($A27,Faciliteiten!$A:$D,3,FALSE)="&lt;2m-&gt;=1m",3,1))</f>
        <v>3</v>
      </c>
      <c r="D27" s="18">
        <f>IF(VLOOKUP($A27,Faciliteiten!$A:$D,4,FALSE)="Klasse 3",5,IF(VLOOKUP($A27,Faciliteiten!$A:$D,4,FALSE)="Klasse 2",3,1))</f>
        <v>5</v>
      </c>
      <c r="E27" s="20">
        <f t="shared" si="0"/>
        <v>8</v>
      </c>
      <c r="F27" s="6">
        <f>IF(ISERROR(VLOOKUP($A27,'Fanion Heren'!$A:$C,3,FALSE))=TRUE,0,IF(VLOOKUP($A27,'Fanion Heren'!$A:$C,3,FALSE)="BNXT",3,IF(LEFT(VLOOKUP($A27,'Fanion Heren'!$A:$C,3,FALSE),1)="T",3,IF(LEFT(VLOOKUP($A27,'Fanion Heren'!$A:$C,3,FALSE),1)="L",2,IF(LEFT(VLOOKUP($A27,'Fanion Heren'!$A:$C,3,FALSE),1)="P",1,0)))))</f>
        <v>2</v>
      </c>
      <c r="G27" s="6">
        <f>IF(ISERROR(VLOOKUP($A27,'Fanion Heren'!$E:$G,3,FALSE))=TRUE,0,IF(VLOOKUP($A27,'Fanion Heren'!$E:$G,3,FALSE)="EML",2,IF(LEFT(VLOOKUP($A27,'Fanion Heren'!$E:$G,3,FALSE),1)="T",2,IF(LEFT(VLOOKUP($A27,'Fanion Heren'!$E:$G,3,FALSE),1)="L",2,IF(LEFT(VLOOKUP($A27,'Fanion Heren'!$E:$G,3,FALSE),1)="P",1,0)))))</f>
        <v>1</v>
      </c>
      <c r="H27" s="6">
        <f>VLOOKUP($A27,'Aantal &lt;21'!$A:$C,3,FALSE)</f>
        <v>3</v>
      </c>
      <c r="I27" s="6">
        <f>IF(ISERROR(VLOOKUP($A27,Jeugdfonds!$A:$C,3,FALSE))=TRUE,1,IF(VLOOKUP($A27,Jeugdfonds!$A:$C,3,FALSE)&gt;=6000,5,IF(VLOOKUP($A27,Jeugdfonds!$A:$C,3,FALSE)&gt;=3000,4,IF(VLOOKUP($A27,Jeugdfonds!$A:$C,3,FALSE)&gt;=1000,3,IF(VLOOKUP($A27,Jeugdfonds!$A:$C,3,FALSE)&gt;=100,2,1)))))</f>
        <v>4</v>
      </c>
      <c r="J27" s="10">
        <f t="shared" si="1"/>
        <v>10</v>
      </c>
      <c r="K27" s="7">
        <f>IF(ISERROR(VLOOKUP($A27,'Fanion Dames'!$A:$C,3,FALSE))=TRUE,0,IF(LEFT(VLOOKUP($A27,'Fanion Dames'!$A:$C,3,FALSE),1)="T",3,IF(LEFT(VLOOKUP($A27,'Fanion Dames'!$A:$C,3,FALSE),1)="L",2,IF(LEFT(VLOOKUP($A27,'Fanion Dames'!$A:$C,3,FALSE),1)="P",1,0))))</f>
        <v>0</v>
      </c>
      <c r="L27" s="7">
        <f>IF(ISERROR(VLOOKUP($A27,'Fanion Dames'!$E:$G,3,FALSE))=TRUE,0,IF(LEFT(VLOOKUP($A27,'Fanion Dames'!$E:$G,3,FALSE),1)="T",2,IF(LEFT(VLOOKUP($A27,'Fanion Dames'!$E:$G,3,FALSE),1)="L",2,IF(LEFT(VLOOKUP($A27,'Fanion Dames'!$E:$G,3,FALSE),1)="P",1,0))))</f>
        <v>0</v>
      </c>
      <c r="M27" s="7" t="str">
        <f>VLOOKUP($A27,'Aantal &lt;21'!$A:$D,4,FALSE)</f>
        <v/>
      </c>
      <c r="N27" s="7">
        <f>IF(ISERROR(VLOOKUP(A27,Jeugdfonds!A25:C235,3,FALSE))=TRUE,1,IF(VLOOKUP(A27,Jeugdfonds!A25:C235,3,FALSE)&gt;=6000,5,IF(VLOOKUP(A27,Jeugdfonds!A25:C235,3,FALSE)&gt;=3000,4,IF(VLOOKUP(A27,Jeugdfonds!A25:C235,3,FALSE)&gt;=1000,3,IF(VLOOKUP(A27,Jeugdfonds!A25:C235,3,FALSE)&gt;=100,2,1)))))</f>
        <v>4</v>
      </c>
      <c r="O27" s="16">
        <f t="shared" si="2"/>
        <v>4</v>
      </c>
      <c r="P27" s="12">
        <f>IF(ISERROR(VLOOKUP($A27,Jeugdcoördinator!$A:$C,4,FALSE))=TRUE,0,IF(VLOOKUP($A27,Jeugdcoördinator!$A:$C,4,FALSE)="Professioneel",3,IF(VLOOKUP($A27,Jeugdcoördinator!$A:$C,4,FALSE)="Vrijwilliger",2,0)))</f>
        <v>0</v>
      </c>
      <c r="Q27" s="12">
        <f>IF(VLOOKUP($A27,'Extra Dipl. Onderbouw'!A:C,3,FALSE)="",0,IF(VLOOKUP($A27,'Extra Dipl. Onderbouw'!A:C,3,FALSE)&lt;&gt;"Instructeur B",3,1))</f>
        <v>3</v>
      </c>
      <c r="R27" s="12">
        <f>IF(ISERROR(VLOOKUP($A27,Jeugdleden!$A:$C,3,FALSE))=TRUE,1,IF(VLOOKUP($A27,Jeugdleden!$A:$C,3,FALSE)&gt;=125,5,IF(VLOOKUP($A27,Jeugdleden!$A:$C,3,FALSE)&gt;=100,4,IF(VLOOKUP($A27,Jeugdleden!$A:$C,3,FALSE)&gt;=75,3,IF(VLOOKUP($A27,Jeugdleden!$A:$C,3,FALSE)&gt;=50,2,1)))))</f>
        <v>5</v>
      </c>
      <c r="S27" s="14">
        <f t="shared" si="3"/>
        <v>8</v>
      </c>
    </row>
    <row r="28" spans="1:19" x14ac:dyDescent="0.25">
      <c r="A28" s="25">
        <v>737</v>
      </c>
      <c r="B28" s="25" t="str">
        <f>VLOOKUP($A28,Para!$D$1:$E$996,2,FALSE)</f>
        <v>KB Oostende Bredene Basket@sea</v>
      </c>
      <c r="C28" s="18">
        <f>IF(VLOOKUP($A28,Faciliteiten!$A:$D,3,FALSE)="&gt;=2m",5,IF(VLOOKUP($A28,Faciliteiten!$A:$D,3,FALSE)="&lt;2m-&gt;=1m",3,1))</f>
        <v>5</v>
      </c>
      <c r="D28" s="18">
        <f>IF(VLOOKUP($A28,Faciliteiten!$A:$D,4,FALSE)="Klasse 3",5,IF(VLOOKUP($A28,Faciliteiten!$A:$D,4,FALSE)="Klasse 2",3,1))</f>
        <v>5</v>
      </c>
      <c r="E28" s="20">
        <f t="shared" si="0"/>
        <v>10</v>
      </c>
      <c r="F28" s="6">
        <f>IF(ISERROR(VLOOKUP($A28,'Fanion Heren'!$A:$C,3,FALSE))=TRUE,0,IF(VLOOKUP($A28,'Fanion Heren'!$A:$C,3,FALSE)="BNXT",3,IF(LEFT(VLOOKUP($A28,'Fanion Heren'!$A:$C,3,FALSE),1)="T",3,IF(LEFT(VLOOKUP($A28,'Fanion Heren'!$A:$C,3,FALSE),1)="L",2,IF(LEFT(VLOOKUP($A28,'Fanion Heren'!$A:$C,3,FALSE),1)="P",1,0)))))</f>
        <v>0</v>
      </c>
      <c r="G28" s="6">
        <f>IF(ISERROR(VLOOKUP($A28,'Fanion Heren'!$E:$G,3,FALSE))=TRUE,0,IF(VLOOKUP($A28,'Fanion Heren'!$E:$G,3,FALSE)="EML",2,IF(LEFT(VLOOKUP($A28,'Fanion Heren'!$E:$G,3,FALSE),1)="T",2,IF(LEFT(VLOOKUP($A28,'Fanion Heren'!$E:$G,3,FALSE),1)="L",2,IF(LEFT(VLOOKUP($A28,'Fanion Heren'!$E:$G,3,FALSE),1)="P",1,0)))))</f>
        <v>0</v>
      </c>
      <c r="H28" s="6" t="str">
        <f>VLOOKUP($A28,'Aantal &lt;21'!$A:$C,3,FALSE)</f>
        <v/>
      </c>
      <c r="I28" s="6">
        <f>IF(ISERROR(VLOOKUP($A28,Jeugdfonds!$A:$C,3,FALSE))=TRUE,1,IF(VLOOKUP($A28,Jeugdfonds!$A:$C,3,FALSE)&gt;=6000,5,IF(VLOOKUP($A28,Jeugdfonds!$A:$C,3,FALSE)&gt;=3000,4,IF(VLOOKUP($A28,Jeugdfonds!$A:$C,3,FALSE)&gt;=1000,3,IF(VLOOKUP($A28,Jeugdfonds!$A:$C,3,FALSE)&gt;=100,2,1)))))</f>
        <v>4</v>
      </c>
      <c r="J28" s="10">
        <f t="shared" si="1"/>
        <v>4</v>
      </c>
      <c r="K28" s="7">
        <f>IF(ISERROR(VLOOKUP($A28,'Fanion Dames'!$A:$C,3,FALSE))=TRUE,0,IF(LEFT(VLOOKUP($A28,'Fanion Dames'!$A:$C,3,FALSE),1)="T",3,IF(LEFT(VLOOKUP($A28,'Fanion Dames'!$A:$C,3,FALSE),1)="L",2,IF(LEFT(VLOOKUP($A28,'Fanion Dames'!$A:$C,3,FALSE),1)="P",1,0))))</f>
        <v>1</v>
      </c>
      <c r="L28" s="7">
        <f>IF(ISERROR(VLOOKUP($A28,'Fanion Dames'!$E:$G,3,FALSE))=TRUE,0,IF(LEFT(VLOOKUP($A28,'Fanion Dames'!$E:$G,3,FALSE),1)="T",2,IF(LEFT(VLOOKUP($A28,'Fanion Dames'!$E:$G,3,FALSE),1)="L",2,IF(LEFT(VLOOKUP($A28,'Fanion Dames'!$E:$G,3,FALSE),1)="P",1,0))))</f>
        <v>0</v>
      </c>
      <c r="M28" s="7" t="str">
        <f>VLOOKUP($A28,'Aantal &lt;21'!$A:$D,4,FALSE)</f>
        <v/>
      </c>
      <c r="N28" s="7">
        <f>IF(ISERROR(VLOOKUP(A28,Jeugdfonds!A25:C236,3,FALSE))=TRUE,1,IF(VLOOKUP(A28,Jeugdfonds!A25:C236,3,FALSE)&gt;=6000,5,IF(VLOOKUP(A28,Jeugdfonds!A25:C236,3,FALSE)&gt;=3000,4,IF(VLOOKUP(A28,Jeugdfonds!A25:C236,3,FALSE)&gt;=1000,3,IF(VLOOKUP(A28,Jeugdfonds!A25:C236,3,FALSE)&gt;=100,2,1)))))</f>
        <v>4</v>
      </c>
      <c r="O28" s="16">
        <f t="shared" si="2"/>
        <v>5</v>
      </c>
      <c r="P28" s="12">
        <f>IF(ISERROR(VLOOKUP($A28,Jeugdcoördinator!$A:$C,4,FALSE))=TRUE,0,IF(VLOOKUP($A28,Jeugdcoördinator!$A:$C,4,FALSE)="Professioneel",3,IF(VLOOKUP($A28,Jeugdcoördinator!$A:$C,4,FALSE)="Vrijwilliger",2,0)))</f>
        <v>0</v>
      </c>
      <c r="Q28" s="12">
        <f>IF(VLOOKUP($A28,'Extra Dipl. Onderbouw'!A:C,3,FALSE)="",0,IF(VLOOKUP($A28,'Extra Dipl. Onderbouw'!A:C,3,FALSE)&lt;&gt;"Instructeur B",3,1))</f>
        <v>0</v>
      </c>
      <c r="R28" s="12">
        <f>IF(ISERROR(VLOOKUP($A28,Jeugdleden!$A:$C,3,FALSE))=TRUE,1,IF(VLOOKUP($A28,Jeugdleden!$A:$C,3,FALSE)&gt;=125,5,IF(VLOOKUP($A28,Jeugdleden!$A:$C,3,FALSE)&gt;=100,4,IF(VLOOKUP($A28,Jeugdleden!$A:$C,3,FALSE)&gt;=75,3,IF(VLOOKUP($A28,Jeugdleden!$A:$C,3,FALSE)&gt;=50,2,1)))))</f>
        <v>2</v>
      </c>
      <c r="S28" s="14">
        <f t="shared" si="3"/>
        <v>2</v>
      </c>
    </row>
    <row r="29" spans="1:19" x14ac:dyDescent="0.25">
      <c r="A29" s="25">
        <v>785</v>
      </c>
      <c r="B29" s="25" t="str">
        <f>VLOOKUP($A29,Para!$D$1:$E$996,2,FALSE)</f>
        <v>LDP Donza</v>
      </c>
      <c r="C29" s="18">
        <f>IF(VLOOKUP($A29,Faciliteiten!$A:$D,3,FALSE)="&gt;=2m",5,IF(VLOOKUP($A29,Faciliteiten!$A:$D,3,FALSE)="&lt;2m-&gt;=1m",3,1))</f>
        <v>3</v>
      </c>
      <c r="D29" s="18">
        <f>IF(VLOOKUP($A29,Faciliteiten!$A:$D,4,FALSE)="Klasse 3",5,IF(VLOOKUP($A29,Faciliteiten!$A:$D,4,FALSE)="Klasse 2",3,1))</f>
        <v>5</v>
      </c>
      <c r="E29" s="20">
        <f t="shared" si="0"/>
        <v>8</v>
      </c>
      <c r="F29" s="6">
        <f>IF(ISERROR(VLOOKUP($A29,'Fanion Heren'!$A:$C,3,FALSE))=TRUE,0,IF(VLOOKUP($A29,'Fanion Heren'!$A:$C,3,FALSE)="BNXT",3,IF(LEFT(VLOOKUP($A29,'Fanion Heren'!$A:$C,3,FALSE),1)="T",3,IF(LEFT(VLOOKUP($A29,'Fanion Heren'!$A:$C,3,FALSE),1)="L",2,IF(LEFT(VLOOKUP($A29,'Fanion Heren'!$A:$C,3,FALSE),1)="P",1,0)))))</f>
        <v>3</v>
      </c>
      <c r="G29" s="6">
        <f>IF(ISERROR(VLOOKUP($A29,'Fanion Heren'!$E:$G,3,FALSE))=TRUE,0,IF(VLOOKUP($A29,'Fanion Heren'!$E:$G,3,FALSE)="EML",2,IF(LEFT(VLOOKUP($A29,'Fanion Heren'!$E:$G,3,FALSE),1)="T",2,IF(LEFT(VLOOKUP($A29,'Fanion Heren'!$E:$G,3,FALSE),1)="L",2,IF(LEFT(VLOOKUP($A29,'Fanion Heren'!$E:$G,3,FALSE),1)="P",1,0)))))</f>
        <v>2</v>
      </c>
      <c r="H29" s="6">
        <f>VLOOKUP($A29,'Aantal &lt;21'!$A:$C,3,FALSE)</f>
        <v>5</v>
      </c>
      <c r="I29" s="6">
        <f>IF(ISERROR(VLOOKUP($A29,Jeugdfonds!$A:$C,3,FALSE))=TRUE,1,IF(VLOOKUP($A29,Jeugdfonds!$A:$C,3,FALSE)&gt;=6000,5,IF(VLOOKUP($A29,Jeugdfonds!$A:$C,3,FALSE)&gt;=3000,4,IF(VLOOKUP($A29,Jeugdfonds!$A:$C,3,FALSE)&gt;=1000,3,IF(VLOOKUP($A29,Jeugdfonds!$A:$C,3,FALSE)&gt;=100,2,1)))))</f>
        <v>5</v>
      </c>
      <c r="J29" s="10">
        <f t="shared" si="1"/>
        <v>15</v>
      </c>
      <c r="K29" s="7">
        <f>IF(ISERROR(VLOOKUP($A29,'Fanion Dames'!$A:$C,3,FALSE))=TRUE,0,IF(LEFT(VLOOKUP($A29,'Fanion Dames'!$A:$C,3,FALSE),1)="T",3,IF(LEFT(VLOOKUP($A29,'Fanion Dames'!$A:$C,3,FALSE),1)="L",2,IF(LEFT(VLOOKUP($A29,'Fanion Dames'!$A:$C,3,FALSE),1)="P",1,0))))</f>
        <v>2</v>
      </c>
      <c r="L29" s="7">
        <f>IF(ISERROR(VLOOKUP($A29,'Fanion Dames'!$E:$G,3,FALSE))=TRUE,0,IF(LEFT(VLOOKUP($A29,'Fanion Dames'!$E:$G,3,FALSE),1)="T",2,IF(LEFT(VLOOKUP($A29,'Fanion Dames'!$E:$G,3,FALSE),1)="L",2,IF(LEFT(VLOOKUP($A29,'Fanion Dames'!$E:$G,3,FALSE),1)="P",1,0))))</f>
        <v>0</v>
      </c>
      <c r="M29" s="7">
        <f>VLOOKUP($A29,'Aantal &lt;21'!$A:$D,4,FALSE)</f>
        <v>5</v>
      </c>
      <c r="N29" s="7">
        <f>IF(ISERROR(VLOOKUP(A29,Jeugdfonds!A26:C237,3,FALSE))=TRUE,1,IF(VLOOKUP(A29,Jeugdfonds!A26:C237,3,FALSE)&gt;=6000,5,IF(VLOOKUP(A29,Jeugdfonds!A26:C237,3,FALSE)&gt;=3000,4,IF(VLOOKUP(A29,Jeugdfonds!A26:C237,3,FALSE)&gt;=1000,3,IF(VLOOKUP(A29,Jeugdfonds!A26:C237,3,FALSE)&gt;=100,2,1)))))</f>
        <v>5</v>
      </c>
      <c r="O29" s="16">
        <f t="shared" si="2"/>
        <v>12</v>
      </c>
      <c r="P29" s="12">
        <f>IF(ISERROR(VLOOKUP($A29,Jeugdcoördinator!$A:$C,4,FALSE))=TRUE,0,IF(VLOOKUP($A29,Jeugdcoördinator!$A:$C,4,FALSE)="Professioneel",3,IF(VLOOKUP($A29,Jeugdcoördinator!$A:$C,4,FALSE)="Vrijwilliger",2,0)))</f>
        <v>0</v>
      </c>
      <c r="Q29" s="12">
        <f>IF(VLOOKUP($A29,'Extra Dipl. Onderbouw'!A:C,3,FALSE)="",0,IF(VLOOKUP($A29,'Extra Dipl. Onderbouw'!A:C,3,FALSE)&lt;&gt;"Instructeur B",3,1))</f>
        <v>3</v>
      </c>
      <c r="R29" s="12">
        <f>IF(ISERROR(VLOOKUP($A29,Jeugdleden!$A:$C,3,FALSE))=TRUE,1,IF(VLOOKUP($A29,Jeugdleden!$A:$C,3,FALSE)&gt;=125,5,IF(VLOOKUP($A29,Jeugdleden!$A:$C,3,FALSE)&gt;=100,4,IF(VLOOKUP($A29,Jeugdleden!$A:$C,3,FALSE)&gt;=75,3,IF(VLOOKUP($A29,Jeugdleden!$A:$C,3,FALSE)&gt;=50,2,1)))))</f>
        <v>5</v>
      </c>
      <c r="S29" s="14">
        <f t="shared" si="3"/>
        <v>8</v>
      </c>
    </row>
    <row r="30" spans="1:19" x14ac:dyDescent="0.25">
      <c r="A30" s="25">
        <v>801</v>
      </c>
      <c r="B30" s="25" t="str">
        <f>VLOOKUP($A30,Para!$D$1:$E$996,2,FALSE)</f>
        <v>Koninklijke BBC Wezen-Vrienden Geraardsbergen</v>
      </c>
      <c r="C30" s="18">
        <f>IF(VLOOKUP($A30,Faciliteiten!$A:$D,3,FALSE)="&gt;=2m",5,IF(VLOOKUP($A30,Faciliteiten!$A:$D,3,FALSE)="&lt;2m-&gt;=1m",3,1))</f>
        <v>5</v>
      </c>
      <c r="D30" s="18">
        <f>IF(VLOOKUP($A30,Faciliteiten!$A:$D,4,FALSE)="Klasse 3",5,IF(VLOOKUP($A30,Faciliteiten!$A:$D,4,FALSE)="Klasse 2",3,1))</f>
        <v>5</v>
      </c>
      <c r="E30" s="20">
        <f t="shared" si="0"/>
        <v>10</v>
      </c>
      <c r="F30" s="6">
        <f>IF(ISERROR(VLOOKUP($A30,'Fanion Heren'!$A:$C,3,FALSE))=TRUE,0,IF(VLOOKUP($A30,'Fanion Heren'!$A:$C,3,FALSE)="BNXT",3,IF(LEFT(VLOOKUP($A30,'Fanion Heren'!$A:$C,3,FALSE),1)="T",3,IF(LEFT(VLOOKUP($A30,'Fanion Heren'!$A:$C,3,FALSE),1)="L",2,IF(LEFT(VLOOKUP($A30,'Fanion Heren'!$A:$C,3,FALSE),1)="P",1,0)))))</f>
        <v>0</v>
      </c>
      <c r="G30" s="6">
        <f>IF(ISERROR(VLOOKUP($A30,'Fanion Heren'!$E:$G,3,FALSE))=TRUE,0,IF(VLOOKUP($A30,'Fanion Heren'!$E:$G,3,FALSE)="EML",2,IF(LEFT(VLOOKUP($A30,'Fanion Heren'!$E:$G,3,FALSE),1)="T",2,IF(LEFT(VLOOKUP($A30,'Fanion Heren'!$E:$G,3,FALSE),1)="L",2,IF(LEFT(VLOOKUP($A30,'Fanion Heren'!$E:$G,3,FALSE),1)="P",1,0)))))</f>
        <v>0</v>
      </c>
      <c r="H30" s="6" t="str">
        <f>VLOOKUP($A30,'Aantal &lt;21'!$A:$C,3,FALSE)</f>
        <v/>
      </c>
      <c r="I30" s="6">
        <f>IF(ISERROR(VLOOKUP($A30,Jeugdfonds!$A:$C,3,FALSE))=TRUE,1,IF(VLOOKUP($A30,Jeugdfonds!$A:$C,3,FALSE)&gt;=6000,5,IF(VLOOKUP($A30,Jeugdfonds!$A:$C,3,FALSE)&gt;=3000,4,IF(VLOOKUP($A30,Jeugdfonds!$A:$C,3,FALSE)&gt;=1000,3,IF(VLOOKUP($A30,Jeugdfonds!$A:$C,3,FALSE)&gt;=100,2,1)))))</f>
        <v>4</v>
      </c>
      <c r="J30" s="10">
        <f t="shared" si="1"/>
        <v>4</v>
      </c>
      <c r="K30" s="7">
        <f>IF(ISERROR(VLOOKUP($A30,'Fanion Dames'!$A:$C,3,FALSE))=TRUE,0,IF(LEFT(VLOOKUP($A30,'Fanion Dames'!$A:$C,3,FALSE),1)="T",3,IF(LEFT(VLOOKUP($A30,'Fanion Dames'!$A:$C,3,FALSE),1)="L",2,IF(LEFT(VLOOKUP($A30,'Fanion Dames'!$A:$C,3,FALSE),1)="P",1,0))))</f>
        <v>0</v>
      </c>
      <c r="L30" s="7">
        <f>IF(ISERROR(VLOOKUP($A30,'Fanion Dames'!$E:$G,3,FALSE))=TRUE,0,IF(LEFT(VLOOKUP($A30,'Fanion Dames'!$E:$G,3,FALSE),1)="T",2,IF(LEFT(VLOOKUP($A30,'Fanion Dames'!$E:$G,3,FALSE),1)="L",2,IF(LEFT(VLOOKUP($A30,'Fanion Dames'!$E:$G,3,FALSE),1)="P",1,0))))</f>
        <v>0</v>
      </c>
      <c r="M30" s="7" t="str">
        <f>VLOOKUP($A30,'Aantal &lt;21'!$A:$D,4,FALSE)</f>
        <v/>
      </c>
      <c r="N30" s="7">
        <f>IF(ISERROR(VLOOKUP(A30,Jeugdfonds!A27:C238,3,FALSE))=TRUE,1,IF(VLOOKUP(A30,Jeugdfonds!A27:C238,3,FALSE)&gt;=6000,5,IF(VLOOKUP(A30,Jeugdfonds!A27:C238,3,FALSE)&gt;=3000,4,IF(VLOOKUP(A30,Jeugdfonds!A27:C238,3,FALSE)&gt;=1000,3,IF(VLOOKUP(A30,Jeugdfonds!A27:C238,3,FALSE)&gt;=100,2,1)))))</f>
        <v>4</v>
      </c>
      <c r="O30" s="16">
        <f t="shared" si="2"/>
        <v>4</v>
      </c>
      <c r="P30" s="12">
        <f>IF(ISERROR(VLOOKUP($A30,Jeugdcoördinator!$A:$C,4,FALSE))=TRUE,0,IF(VLOOKUP($A30,Jeugdcoördinator!$A:$C,4,FALSE)="Professioneel",3,IF(VLOOKUP($A30,Jeugdcoördinator!$A:$C,4,FALSE)="Vrijwilliger",2,0)))</f>
        <v>0</v>
      </c>
      <c r="Q30" s="12">
        <f>IF(VLOOKUP($A30,'Extra Dipl. Onderbouw'!A:C,3,FALSE)="",0,IF(VLOOKUP($A30,'Extra Dipl. Onderbouw'!A:C,3,FALSE)&lt;&gt;"Instructeur B",3,1))</f>
        <v>0</v>
      </c>
      <c r="R30" s="12">
        <f>IF(ISERROR(VLOOKUP($A30,Jeugdleden!$A:$C,3,FALSE))=TRUE,1,IF(VLOOKUP($A30,Jeugdleden!$A:$C,3,FALSE)&gt;=125,5,IF(VLOOKUP($A30,Jeugdleden!$A:$C,3,FALSE)&gt;=100,4,IF(VLOOKUP($A30,Jeugdleden!$A:$C,3,FALSE)&gt;=75,3,IF(VLOOKUP($A30,Jeugdleden!$A:$C,3,FALSE)&gt;=50,2,1)))))</f>
        <v>5</v>
      </c>
      <c r="S30" s="14">
        <f t="shared" si="3"/>
        <v>5</v>
      </c>
    </row>
    <row r="31" spans="1:19" x14ac:dyDescent="0.25">
      <c r="A31" s="25">
        <v>809</v>
      </c>
      <c r="B31" s="25" t="str">
        <f>VLOOKUP($A31,Para!$D$1:$E$996,2,FALSE)</f>
        <v>Rapid Raptors Langemark</v>
      </c>
      <c r="C31" s="18">
        <f>IF(VLOOKUP($A31,Faciliteiten!$A:$D,3,FALSE)="&gt;=2m",5,IF(VLOOKUP($A31,Faciliteiten!$A:$D,3,FALSE)="&lt;2m-&gt;=1m",3,1))</f>
        <v>5</v>
      </c>
      <c r="D31" s="18">
        <f>IF(VLOOKUP($A31,Faciliteiten!$A:$D,4,FALSE)="Klasse 3",5,IF(VLOOKUP($A31,Faciliteiten!$A:$D,4,FALSE)="Klasse 2",3,1))</f>
        <v>5</v>
      </c>
      <c r="E31" s="20">
        <f t="shared" si="0"/>
        <v>10</v>
      </c>
      <c r="F31" s="6">
        <f>IF(ISERROR(VLOOKUP($A31,'Fanion Heren'!$A:$C,3,FALSE))=TRUE,0,IF(VLOOKUP($A31,'Fanion Heren'!$A:$C,3,FALSE)="BNXT",3,IF(LEFT(VLOOKUP($A31,'Fanion Heren'!$A:$C,3,FALSE),1)="T",3,IF(LEFT(VLOOKUP($A31,'Fanion Heren'!$A:$C,3,FALSE),1)="L",2,IF(LEFT(VLOOKUP($A31,'Fanion Heren'!$A:$C,3,FALSE),1)="P",1,0)))))</f>
        <v>0</v>
      </c>
      <c r="G31" s="6">
        <f>IF(ISERROR(VLOOKUP($A31,'Fanion Heren'!$E:$G,3,FALSE))=TRUE,0,IF(VLOOKUP($A31,'Fanion Heren'!$E:$G,3,FALSE)="EML",2,IF(LEFT(VLOOKUP($A31,'Fanion Heren'!$E:$G,3,FALSE),1)="T",2,IF(LEFT(VLOOKUP($A31,'Fanion Heren'!$E:$G,3,FALSE),1)="L",2,IF(LEFT(VLOOKUP($A31,'Fanion Heren'!$E:$G,3,FALSE),1)="P",1,0)))))</f>
        <v>0</v>
      </c>
      <c r="H31" s="6" t="str">
        <f>VLOOKUP($A31,'Aantal &lt;21'!$A:$C,3,FALSE)</f>
        <v/>
      </c>
      <c r="I31" s="6">
        <f>IF(ISERROR(VLOOKUP($A31,Jeugdfonds!$A:$C,3,FALSE))=TRUE,1,IF(VLOOKUP($A31,Jeugdfonds!$A:$C,3,FALSE)&gt;=6000,5,IF(VLOOKUP($A31,Jeugdfonds!$A:$C,3,FALSE)&gt;=3000,4,IF(VLOOKUP($A31,Jeugdfonds!$A:$C,3,FALSE)&gt;=1000,3,IF(VLOOKUP($A31,Jeugdfonds!$A:$C,3,FALSE)&gt;=100,2,1)))))</f>
        <v>3</v>
      </c>
      <c r="J31" s="10">
        <f t="shared" si="1"/>
        <v>3</v>
      </c>
      <c r="K31" s="7">
        <f>IF(ISERROR(VLOOKUP($A31,'Fanion Dames'!$A:$C,3,FALSE))=TRUE,0,IF(LEFT(VLOOKUP($A31,'Fanion Dames'!$A:$C,3,FALSE),1)="T",3,IF(LEFT(VLOOKUP($A31,'Fanion Dames'!$A:$C,3,FALSE),1)="L",2,IF(LEFT(VLOOKUP($A31,'Fanion Dames'!$A:$C,3,FALSE),1)="P",1,0))))</f>
        <v>0</v>
      </c>
      <c r="L31" s="7">
        <f>IF(ISERROR(VLOOKUP($A31,'Fanion Dames'!$E:$G,3,FALSE))=TRUE,0,IF(LEFT(VLOOKUP($A31,'Fanion Dames'!$E:$G,3,FALSE),1)="T",2,IF(LEFT(VLOOKUP($A31,'Fanion Dames'!$E:$G,3,FALSE),1)="L",2,IF(LEFT(VLOOKUP($A31,'Fanion Dames'!$E:$G,3,FALSE),1)="P",1,0))))</f>
        <v>0</v>
      </c>
      <c r="M31" s="7" t="str">
        <f>VLOOKUP($A31,'Aantal &lt;21'!$A:$D,4,FALSE)</f>
        <v/>
      </c>
      <c r="N31" s="7">
        <f>IF(ISERROR(VLOOKUP(A31,Jeugdfonds!A28:C239,3,FALSE))=TRUE,1,IF(VLOOKUP(A31,Jeugdfonds!A28:C239,3,FALSE)&gt;=6000,5,IF(VLOOKUP(A31,Jeugdfonds!A28:C239,3,FALSE)&gt;=3000,4,IF(VLOOKUP(A31,Jeugdfonds!A28:C239,3,FALSE)&gt;=1000,3,IF(VLOOKUP(A31,Jeugdfonds!A28:C239,3,FALSE)&gt;=100,2,1)))))</f>
        <v>3</v>
      </c>
      <c r="O31" s="16">
        <f t="shared" si="2"/>
        <v>3</v>
      </c>
      <c r="P31" s="12">
        <f>IF(ISERROR(VLOOKUP($A31,Jeugdcoördinator!$A:$C,4,FALSE))=TRUE,0,IF(VLOOKUP($A31,Jeugdcoördinator!$A:$C,4,FALSE)="Professioneel",3,IF(VLOOKUP($A31,Jeugdcoördinator!$A:$C,4,FALSE)="Vrijwilliger",2,0)))</f>
        <v>0</v>
      </c>
      <c r="Q31" s="12">
        <f>IF(VLOOKUP($A31,'Extra Dipl. Onderbouw'!A:C,3,FALSE)="",0,IF(VLOOKUP($A31,'Extra Dipl. Onderbouw'!A:C,3,FALSE)&lt;&gt;"Instructeur B",3,1))</f>
        <v>0</v>
      </c>
      <c r="R31" s="12">
        <f>IF(ISERROR(VLOOKUP($A31,Jeugdleden!$A:$C,3,FALSE))=TRUE,1,IF(VLOOKUP($A31,Jeugdleden!$A:$C,3,FALSE)&gt;=125,5,IF(VLOOKUP($A31,Jeugdleden!$A:$C,3,FALSE)&gt;=100,4,IF(VLOOKUP($A31,Jeugdleden!$A:$C,3,FALSE)&gt;=75,3,IF(VLOOKUP($A31,Jeugdleden!$A:$C,3,FALSE)&gt;=50,2,1)))))</f>
        <v>3</v>
      </c>
      <c r="S31" s="14">
        <f t="shared" si="3"/>
        <v>3</v>
      </c>
    </row>
    <row r="32" spans="1:19" x14ac:dyDescent="0.25">
      <c r="A32" s="25">
        <v>811</v>
      </c>
      <c r="B32" s="25" t="str">
        <f>VLOOKUP($A32,Para!$D$1:$E$996,2,FALSE)</f>
        <v>Koninklijke BBC Oostkamp</v>
      </c>
      <c r="C32" s="18">
        <f>IF(VLOOKUP($A32,Faciliteiten!$A:$D,3,FALSE)="&gt;=2m",5,IF(VLOOKUP($A32,Faciliteiten!$A:$D,3,FALSE)="&lt;2m-&gt;=1m",3,1))</f>
        <v>3</v>
      </c>
      <c r="D32" s="18">
        <f>IF(VLOOKUP($A32,Faciliteiten!$A:$D,4,FALSE)="Klasse 3",5,IF(VLOOKUP($A32,Faciliteiten!$A:$D,4,FALSE)="Klasse 2",3,1))</f>
        <v>5</v>
      </c>
      <c r="E32" s="20">
        <f t="shared" si="0"/>
        <v>8</v>
      </c>
      <c r="F32" s="6">
        <f>IF(ISERROR(VLOOKUP($A32,'Fanion Heren'!$A:$C,3,FALSE))=TRUE,0,IF(VLOOKUP($A32,'Fanion Heren'!$A:$C,3,FALSE)="BNXT",3,IF(LEFT(VLOOKUP($A32,'Fanion Heren'!$A:$C,3,FALSE),1)="T",3,IF(LEFT(VLOOKUP($A32,'Fanion Heren'!$A:$C,3,FALSE),1)="L",2,IF(LEFT(VLOOKUP($A32,'Fanion Heren'!$A:$C,3,FALSE),1)="P",1,0)))))</f>
        <v>3</v>
      </c>
      <c r="G32" s="6">
        <f>IF(ISERROR(VLOOKUP($A32,'Fanion Heren'!$E:$G,3,FALSE))=TRUE,0,IF(VLOOKUP($A32,'Fanion Heren'!$E:$G,3,FALSE)="EML",2,IF(LEFT(VLOOKUP($A32,'Fanion Heren'!$E:$G,3,FALSE),1)="T",2,IF(LEFT(VLOOKUP($A32,'Fanion Heren'!$E:$G,3,FALSE),1)="L",2,IF(LEFT(VLOOKUP($A32,'Fanion Heren'!$E:$G,3,FALSE),1)="P",1,0)))))</f>
        <v>1</v>
      </c>
      <c r="H32" s="6">
        <f>VLOOKUP($A32,'Aantal &lt;21'!$A:$C,3,FALSE)</f>
        <v>4</v>
      </c>
      <c r="I32" s="6">
        <f>IF(ISERROR(VLOOKUP($A32,Jeugdfonds!$A:$C,3,FALSE))=TRUE,1,IF(VLOOKUP($A32,Jeugdfonds!$A:$C,3,FALSE)&gt;=6000,5,IF(VLOOKUP($A32,Jeugdfonds!$A:$C,3,FALSE)&gt;=3000,4,IF(VLOOKUP($A32,Jeugdfonds!$A:$C,3,FALSE)&gt;=1000,3,IF(VLOOKUP($A32,Jeugdfonds!$A:$C,3,FALSE)&gt;=100,2,1)))))</f>
        <v>4</v>
      </c>
      <c r="J32" s="10">
        <f t="shared" si="1"/>
        <v>12</v>
      </c>
      <c r="K32" s="7">
        <f>IF(ISERROR(VLOOKUP($A32,'Fanion Dames'!$A:$C,3,FALSE))=TRUE,0,IF(LEFT(VLOOKUP($A32,'Fanion Dames'!$A:$C,3,FALSE),1)="T",3,IF(LEFT(VLOOKUP($A32,'Fanion Dames'!$A:$C,3,FALSE),1)="L",2,IF(LEFT(VLOOKUP($A32,'Fanion Dames'!$A:$C,3,FALSE),1)="P",1,0))))</f>
        <v>0</v>
      </c>
      <c r="L32" s="7">
        <f>IF(ISERROR(VLOOKUP($A32,'Fanion Dames'!$E:$G,3,FALSE))=TRUE,0,IF(LEFT(VLOOKUP($A32,'Fanion Dames'!$E:$G,3,FALSE),1)="T",2,IF(LEFT(VLOOKUP($A32,'Fanion Dames'!$E:$G,3,FALSE),1)="L",2,IF(LEFT(VLOOKUP($A32,'Fanion Dames'!$E:$G,3,FALSE),1)="P",1,0))))</f>
        <v>0</v>
      </c>
      <c r="M32" s="7" t="str">
        <f>VLOOKUP($A32,'Aantal &lt;21'!$A:$D,4,FALSE)</f>
        <v/>
      </c>
      <c r="N32" s="7">
        <f>IF(ISERROR(VLOOKUP(A32,Jeugdfonds!A29:C240,3,FALSE))=TRUE,1,IF(VLOOKUP(A32,Jeugdfonds!A29:C240,3,FALSE)&gt;=6000,5,IF(VLOOKUP(A32,Jeugdfonds!A29:C240,3,FALSE)&gt;=3000,4,IF(VLOOKUP(A32,Jeugdfonds!A29:C240,3,FALSE)&gt;=1000,3,IF(VLOOKUP(A32,Jeugdfonds!A29:C240,3,FALSE)&gt;=100,2,1)))))</f>
        <v>4</v>
      </c>
      <c r="O32" s="16">
        <f t="shared" si="2"/>
        <v>4</v>
      </c>
      <c r="P32" s="12">
        <f>IF(ISERROR(VLOOKUP($A32,Jeugdcoördinator!$A:$C,4,FALSE))=TRUE,0,IF(VLOOKUP($A32,Jeugdcoördinator!$A:$C,4,FALSE)="Professioneel",3,IF(VLOOKUP($A32,Jeugdcoördinator!$A:$C,4,FALSE)="Vrijwilliger",2,0)))</f>
        <v>0</v>
      </c>
      <c r="Q32" s="12">
        <f>IF(VLOOKUP($A32,'Extra Dipl. Onderbouw'!A:C,3,FALSE)="",0,IF(VLOOKUP($A32,'Extra Dipl. Onderbouw'!A:C,3,FALSE)&lt;&gt;"Instructeur B",3,1))</f>
        <v>3</v>
      </c>
      <c r="R32" s="12">
        <f>IF(ISERROR(VLOOKUP($A32,Jeugdleden!$A:$C,3,FALSE))=TRUE,1,IF(VLOOKUP($A32,Jeugdleden!$A:$C,3,FALSE)&gt;=125,5,IF(VLOOKUP($A32,Jeugdleden!$A:$C,3,FALSE)&gt;=100,4,IF(VLOOKUP($A32,Jeugdleden!$A:$C,3,FALSE)&gt;=75,3,IF(VLOOKUP($A32,Jeugdleden!$A:$C,3,FALSE)&gt;=50,2,1)))))</f>
        <v>5</v>
      </c>
      <c r="S32" s="14">
        <f t="shared" si="3"/>
        <v>8</v>
      </c>
    </row>
    <row r="33" spans="1:19" x14ac:dyDescent="0.25">
      <c r="A33" s="25">
        <v>816</v>
      </c>
      <c r="B33" s="25" t="str">
        <f>VLOOKUP($A33,Para!$D$1:$E$996,2,FALSE)</f>
        <v>KBBC Miners Beringen</v>
      </c>
      <c r="C33" s="18">
        <f>IF(VLOOKUP($A33,Faciliteiten!$A:$D,3,FALSE)="&gt;=2m",5,IF(VLOOKUP($A33,Faciliteiten!$A:$D,3,FALSE)="&lt;2m-&gt;=1m",3,1))</f>
        <v>5</v>
      </c>
      <c r="D33" s="18">
        <f>IF(VLOOKUP($A33,Faciliteiten!$A:$D,4,FALSE)="Klasse 3",5,IF(VLOOKUP($A33,Faciliteiten!$A:$D,4,FALSE)="Klasse 2",3,1))</f>
        <v>5</v>
      </c>
      <c r="E33" s="20">
        <f t="shared" si="0"/>
        <v>10</v>
      </c>
      <c r="F33" s="6">
        <f>IF(ISERROR(VLOOKUP($A33,'Fanion Heren'!$A:$C,3,FALSE))=TRUE,0,IF(VLOOKUP($A33,'Fanion Heren'!$A:$C,3,FALSE)="BNXT",3,IF(LEFT(VLOOKUP($A33,'Fanion Heren'!$A:$C,3,FALSE),1)="T",3,IF(LEFT(VLOOKUP($A33,'Fanion Heren'!$A:$C,3,FALSE),1)="L",2,IF(LEFT(VLOOKUP($A33,'Fanion Heren'!$A:$C,3,FALSE),1)="P",1,0)))))</f>
        <v>2</v>
      </c>
      <c r="G33" s="6">
        <f>IF(ISERROR(VLOOKUP($A33,'Fanion Heren'!$E:$G,3,FALSE))=TRUE,0,IF(VLOOKUP($A33,'Fanion Heren'!$E:$G,3,FALSE)="EML",2,IF(LEFT(VLOOKUP($A33,'Fanion Heren'!$E:$G,3,FALSE),1)="T",2,IF(LEFT(VLOOKUP($A33,'Fanion Heren'!$E:$G,3,FALSE),1)="L",2,IF(LEFT(VLOOKUP($A33,'Fanion Heren'!$E:$G,3,FALSE),1)="P",1,0)))))</f>
        <v>1</v>
      </c>
      <c r="H33" s="6">
        <f>VLOOKUP($A33,'Aantal &lt;21'!$A:$C,3,FALSE)</f>
        <v>5</v>
      </c>
      <c r="I33" s="6">
        <f>IF(ISERROR(VLOOKUP($A33,Jeugdfonds!$A:$C,3,FALSE))=TRUE,1,IF(VLOOKUP($A33,Jeugdfonds!$A:$C,3,FALSE)&gt;=6000,5,IF(VLOOKUP($A33,Jeugdfonds!$A:$C,3,FALSE)&gt;=3000,4,IF(VLOOKUP($A33,Jeugdfonds!$A:$C,3,FALSE)&gt;=1000,3,IF(VLOOKUP($A33,Jeugdfonds!$A:$C,3,FALSE)&gt;=100,2,1)))))</f>
        <v>5</v>
      </c>
      <c r="J33" s="10">
        <f t="shared" si="1"/>
        <v>13</v>
      </c>
      <c r="K33" s="7">
        <f>IF(ISERROR(VLOOKUP($A33,'Fanion Dames'!$A:$C,3,FALSE))=TRUE,0,IF(LEFT(VLOOKUP($A33,'Fanion Dames'!$A:$C,3,FALSE),1)="T",3,IF(LEFT(VLOOKUP($A33,'Fanion Dames'!$A:$C,3,FALSE),1)="L",2,IF(LEFT(VLOOKUP($A33,'Fanion Dames'!$A:$C,3,FALSE),1)="P",1,0))))</f>
        <v>0</v>
      </c>
      <c r="L33" s="7">
        <f>IF(ISERROR(VLOOKUP($A33,'Fanion Dames'!$E:$G,3,FALSE))=TRUE,0,IF(LEFT(VLOOKUP($A33,'Fanion Dames'!$E:$G,3,FALSE),1)="T",2,IF(LEFT(VLOOKUP($A33,'Fanion Dames'!$E:$G,3,FALSE),1)="L",2,IF(LEFT(VLOOKUP($A33,'Fanion Dames'!$E:$G,3,FALSE),1)="P",1,0))))</f>
        <v>0</v>
      </c>
      <c r="M33" s="7" t="str">
        <f>VLOOKUP($A33,'Aantal &lt;21'!$A:$D,4,FALSE)</f>
        <v/>
      </c>
      <c r="N33" s="7">
        <f>IF(ISERROR(VLOOKUP(A33,Jeugdfonds!A30:C241,3,FALSE))=TRUE,1,IF(VLOOKUP(A33,Jeugdfonds!A30:C241,3,FALSE)&gt;=6000,5,IF(VLOOKUP(A33,Jeugdfonds!A30:C241,3,FALSE)&gt;=3000,4,IF(VLOOKUP(A33,Jeugdfonds!A30:C241,3,FALSE)&gt;=1000,3,IF(VLOOKUP(A33,Jeugdfonds!A30:C241,3,FALSE)&gt;=100,2,1)))))</f>
        <v>5</v>
      </c>
      <c r="O33" s="16">
        <f t="shared" si="2"/>
        <v>5</v>
      </c>
      <c r="P33" s="12">
        <f>IF(ISERROR(VLOOKUP($A33,Jeugdcoördinator!$A:$C,4,FALSE))=TRUE,0,IF(VLOOKUP($A33,Jeugdcoördinator!$A:$C,4,FALSE)="Professioneel",3,IF(VLOOKUP($A33,Jeugdcoördinator!$A:$C,4,FALSE)="Vrijwilliger",2,0)))</f>
        <v>0</v>
      </c>
      <c r="Q33" s="12">
        <f>IF(VLOOKUP($A33,'Extra Dipl. Onderbouw'!A:C,3,FALSE)="",0,IF(VLOOKUP($A33,'Extra Dipl. Onderbouw'!A:C,3,FALSE)&lt;&gt;"Instructeur B",3,1))</f>
        <v>1</v>
      </c>
      <c r="R33" s="12">
        <f>IF(ISERROR(VLOOKUP($A33,Jeugdleden!$A:$C,3,FALSE))=TRUE,1,IF(VLOOKUP($A33,Jeugdleden!$A:$C,3,FALSE)&gt;=125,5,IF(VLOOKUP($A33,Jeugdleden!$A:$C,3,FALSE)&gt;=100,4,IF(VLOOKUP($A33,Jeugdleden!$A:$C,3,FALSE)&gt;=75,3,IF(VLOOKUP($A33,Jeugdleden!$A:$C,3,FALSE)&gt;=50,2,1)))))</f>
        <v>5</v>
      </c>
      <c r="S33" s="14">
        <f t="shared" si="3"/>
        <v>6</v>
      </c>
    </row>
    <row r="34" spans="1:19" x14ac:dyDescent="0.25">
      <c r="A34" s="25">
        <v>837</v>
      </c>
      <c r="B34" s="25" t="str">
        <f>VLOOKUP($A34,Para!$D$1:$E$996,2,FALSE)</f>
        <v>Kon BBC De Panne vzw</v>
      </c>
      <c r="C34" s="18">
        <f>IF(VLOOKUP($A34,Faciliteiten!$A:$D,3,FALSE)="&gt;=2m",5,IF(VLOOKUP($A34,Faciliteiten!$A:$D,3,FALSE)="&lt;2m-&gt;=1m",3,1))</f>
        <v>5</v>
      </c>
      <c r="D34" s="18">
        <f>IF(VLOOKUP($A34,Faciliteiten!$A:$D,4,FALSE)="Klasse 3",5,IF(VLOOKUP($A34,Faciliteiten!$A:$D,4,FALSE)="Klasse 2",3,1))</f>
        <v>5</v>
      </c>
      <c r="E34" s="20">
        <f t="shared" si="0"/>
        <v>10</v>
      </c>
      <c r="F34" s="6">
        <f>IF(ISERROR(VLOOKUP($A34,'Fanion Heren'!$A:$C,3,FALSE))=TRUE,0,IF(VLOOKUP($A34,'Fanion Heren'!$A:$C,3,FALSE)="BNXT",3,IF(LEFT(VLOOKUP($A34,'Fanion Heren'!$A:$C,3,FALSE),1)="T",3,IF(LEFT(VLOOKUP($A34,'Fanion Heren'!$A:$C,3,FALSE),1)="L",2,IF(LEFT(VLOOKUP($A34,'Fanion Heren'!$A:$C,3,FALSE),1)="P",1,0)))))</f>
        <v>0</v>
      </c>
      <c r="G34" s="6">
        <f>IF(ISERROR(VLOOKUP($A34,'Fanion Heren'!$E:$G,3,FALSE))=TRUE,0,IF(VLOOKUP($A34,'Fanion Heren'!$E:$G,3,FALSE)="EML",2,IF(LEFT(VLOOKUP($A34,'Fanion Heren'!$E:$G,3,FALSE),1)="T",2,IF(LEFT(VLOOKUP($A34,'Fanion Heren'!$E:$G,3,FALSE),1)="L",2,IF(LEFT(VLOOKUP($A34,'Fanion Heren'!$E:$G,3,FALSE),1)="P",1,0)))))</f>
        <v>0</v>
      </c>
      <c r="H34" s="6" t="str">
        <f>VLOOKUP($A34,'Aantal &lt;21'!$A:$C,3,FALSE)</f>
        <v/>
      </c>
      <c r="I34" s="6">
        <f>IF(ISERROR(VLOOKUP($A34,Jeugdfonds!$A:$C,3,FALSE))=TRUE,1,IF(VLOOKUP($A34,Jeugdfonds!$A:$C,3,FALSE)&gt;=6000,5,IF(VLOOKUP($A34,Jeugdfonds!$A:$C,3,FALSE)&gt;=3000,4,IF(VLOOKUP($A34,Jeugdfonds!$A:$C,3,FALSE)&gt;=1000,3,IF(VLOOKUP($A34,Jeugdfonds!$A:$C,3,FALSE)&gt;=100,2,1)))))</f>
        <v>3</v>
      </c>
      <c r="J34" s="10">
        <f t="shared" si="1"/>
        <v>3</v>
      </c>
      <c r="K34" s="7">
        <f>IF(ISERROR(VLOOKUP($A34,'Fanion Dames'!$A:$C,3,FALSE))=TRUE,0,IF(LEFT(VLOOKUP($A34,'Fanion Dames'!$A:$C,3,FALSE),1)="T",3,IF(LEFT(VLOOKUP($A34,'Fanion Dames'!$A:$C,3,FALSE),1)="L",2,IF(LEFT(VLOOKUP($A34,'Fanion Dames'!$A:$C,3,FALSE),1)="P",1,0))))</f>
        <v>1</v>
      </c>
      <c r="L34" s="7">
        <f>IF(ISERROR(VLOOKUP($A34,'Fanion Dames'!$E:$G,3,FALSE))=TRUE,0,IF(LEFT(VLOOKUP($A34,'Fanion Dames'!$E:$G,3,FALSE),1)="T",2,IF(LEFT(VLOOKUP($A34,'Fanion Dames'!$E:$G,3,FALSE),1)="L",2,IF(LEFT(VLOOKUP($A34,'Fanion Dames'!$E:$G,3,FALSE),1)="P",1,0))))</f>
        <v>0</v>
      </c>
      <c r="M34" s="7" t="str">
        <f>VLOOKUP($A34,'Aantal &lt;21'!$A:$D,4,FALSE)</f>
        <v/>
      </c>
      <c r="N34" s="7">
        <f>IF(ISERROR(VLOOKUP(A34,Jeugdfonds!A31:C242,3,FALSE))=TRUE,1,IF(VLOOKUP(A34,Jeugdfonds!A31:C242,3,FALSE)&gt;=6000,5,IF(VLOOKUP(A34,Jeugdfonds!A31:C242,3,FALSE)&gt;=3000,4,IF(VLOOKUP(A34,Jeugdfonds!A31:C242,3,FALSE)&gt;=1000,3,IF(VLOOKUP(A34,Jeugdfonds!A31:C242,3,FALSE)&gt;=100,2,1)))))</f>
        <v>3</v>
      </c>
      <c r="O34" s="16">
        <f t="shared" si="2"/>
        <v>4</v>
      </c>
      <c r="P34" s="12">
        <f>IF(ISERROR(VLOOKUP($A34,Jeugdcoördinator!$A:$C,4,FALSE))=TRUE,0,IF(VLOOKUP($A34,Jeugdcoördinator!$A:$C,4,FALSE)="Professioneel",3,IF(VLOOKUP($A34,Jeugdcoördinator!$A:$C,4,FALSE)="Vrijwilliger",2,0)))</f>
        <v>0</v>
      </c>
      <c r="Q34" s="12">
        <f>IF(VLOOKUP($A34,'Extra Dipl. Onderbouw'!A:C,3,FALSE)="",0,IF(VLOOKUP($A34,'Extra Dipl. Onderbouw'!A:C,3,FALSE)&lt;&gt;"Instructeur B",3,1))</f>
        <v>3</v>
      </c>
      <c r="R34" s="12">
        <f>IF(ISERROR(VLOOKUP($A34,Jeugdleden!$A:$C,3,FALSE))=TRUE,1,IF(VLOOKUP($A34,Jeugdleden!$A:$C,3,FALSE)&gt;=125,5,IF(VLOOKUP($A34,Jeugdleden!$A:$C,3,FALSE)&gt;=100,4,IF(VLOOKUP($A34,Jeugdleden!$A:$C,3,FALSE)&gt;=75,3,IF(VLOOKUP($A34,Jeugdleden!$A:$C,3,FALSE)&gt;=50,2,1)))))</f>
        <v>5</v>
      </c>
      <c r="S34" s="14">
        <f t="shared" si="3"/>
        <v>8</v>
      </c>
    </row>
    <row r="35" spans="1:19" x14ac:dyDescent="0.25">
      <c r="A35" s="25">
        <v>844</v>
      </c>
      <c r="B35" s="25" t="str">
        <f>VLOOKUP($A35,Para!$D$1:$E$996,2,FALSE)</f>
        <v>Koninklijke Herentalse BBC</v>
      </c>
      <c r="C35" s="18">
        <f>IF(VLOOKUP($A35,Faciliteiten!$A:$D,3,FALSE)="&gt;=2m",5,IF(VLOOKUP($A35,Faciliteiten!$A:$D,3,FALSE)="&lt;2m-&gt;=1m",3,1))</f>
        <v>3</v>
      </c>
      <c r="D35" s="18">
        <f>IF(VLOOKUP($A35,Faciliteiten!$A:$D,4,FALSE)="Klasse 3",5,IF(VLOOKUP($A35,Faciliteiten!$A:$D,4,FALSE)="Klasse 2",3,1))</f>
        <v>5</v>
      </c>
      <c r="E35" s="20">
        <f t="shared" si="0"/>
        <v>8</v>
      </c>
      <c r="F35" s="6">
        <f>IF(ISERROR(VLOOKUP($A35,'Fanion Heren'!$A:$C,3,FALSE))=TRUE,0,IF(VLOOKUP($A35,'Fanion Heren'!$A:$C,3,FALSE)="BNXT",3,IF(LEFT(VLOOKUP($A35,'Fanion Heren'!$A:$C,3,FALSE),1)="T",3,IF(LEFT(VLOOKUP($A35,'Fanion Heren'!$A:$C,3,FALSE),1)="L",2,IF(LEFT(VLOOKUP($A35,'Fanion Heren'!$A:$C,3,FALSE),1)="P",1,0)))))</f>
        <v>0</v>
      </c>
      <c r="G35" s="6">
        <f>IF(ISERROR(VLOOKUP($A35,'Fanion Heren'!$E:$G,3,FALSE))=TRUE,0,IF(VLOOKUP($A35,'Fanion Heren'!$E:$G,3,FALSE)="EML",2,IF(LEFT(VLOOKUP($A35,'Fanion Heren'!$E:$G,3,FALSE),1)="T",2,IF(LEFT(VLOOKUP($A35,'Fanion Heren'!$E:$G,3,FALSE),1)="L",2,IF(LEFT(VLOOKUP($A35,'Fanion Heren'!$E:$G,3,FALSE),1)="P",1,0)))))</f>
        <v>0</v>
      </c>
      <c r="H35" s="6" t="str">
        <f>VLOOKUP($A35,'Aantal &lt;21'!$A:$C,3,FALSE)</f>
        <v/>
      </c>
      <c r="I35" s="6">
        <f>IF(ISERROR(VLOOKUP($A35,Jeugdfonds!$A:$C,3,FALSE))=TRUE,1,IF(VLOOKUP($A35,Jeugdfonds!$A:$C,3,FALSE)&gt;=6000,5,IF(VLOOKUP($A35,Jeugdfonds!$A:$C,3,FALSE)&gt;=3000,4,IF(VLOOKUP($A35,Jeugdfonds!$A:$C,3,FALSE)&gt;=1000,3,IF(VLOOKUP($A35,Jeugdfonds!$A:$C,3,FALSE)&gt;=100,2,1)))))</f>
        <v>1</v>
      </c>
      <c r="J35" s="10">
        <f t="shared" si="1"/>
        <v>1</v>
      </c>
      <c r="K35" s="7">
        <f>IF(ISERROR(VLOOKUP($A35,'Fanion Dames'!$A:$C,3,FALSE))=TRUE,0,IF(LEFT(VLOOKUP($A35,'Fanion Dames'!$A:$C,3,FALSE),1)="T",3,IF(LEFT(VLOOKUP($A35,'Fanion Dames'!$A:$C,3,FALSE),1)="L",2,IF(LEFT(VLOOKUP($A35,'Fanion Dames'!$A:$C,3,FALSE),1)="P",1,0))))</f>
        <v>1</v>
      </c>
      <c r="L35" s="7">
        <f>IF(ISERROR(VLOOKUP($A35,'Fanion Dames'!$E:$G,3,FALSE))=TRUE,0,IF(LEFT(VLOOKUP($A35,'Fanion Dames'!$E:$G,3,FALSE),1)="T",2,IF(LEFT(VLOOKUP($A35,'Fanion Dames'!$E:$G,3,FALSE),1)="L",2,IF(LEFT(VLOOKUP($A35,'Fanion Dames'!$E:$G,3,FALSE),1)="P",1,0))))</f>
        <v>0</v>
      </c>
      <c r="M35" s="7" t="str">
        <f>VLOOKUP($A35,'Aantal &lt;21'!$A:$D,4,FALSE)</f>
        <v/>
      </c>
      <c r="N35" s="7">
        <f>IF(ISERROR(VLOOKUP(A35,Jeugdfonds!A32:C243,3,FALSE))=TRUE,1,IF(VLOOKUP(A35,Jeugdfonds!A32:C243,3,FALSE)&gt;=6000,5,IF(VLOOKUP(A35,Jeugdfonds!A32:C243,3,FALSE)&gt;=3000,4,IF(VLOOKUP(A35,Jeugdfonds!A32:C243,3,FALSE)&gt;=1000,3,IF(VLOOKUP(A35,Jeugdfonds!A32:C243,3,FALSE)&gt;=100,2,1)))))</f>
        <v>1</v>
      </c>
      <c r="O35" s="16">
        <f t="shared" si="2"/>
        <v>2</v>
      </c>
      <c r="P35" s="12">
        <f>IF(ISERROR(VLOOKUP($A35,Jeugdcoördinator!$A:$C,4,FALSE))=TRUE,0,IF(VLOOKUP($A35,Jeugdcoördinator!$A:$C,4,FALSE)="Professioneel",3,IF(VLOOKUP($A35,Jeugdcoördinator!$A:$C,4,FALSE)="Vrijwilliger",2,0)))</f>
        <v>0</v>
      </c>
      <c r="Q35" s="12">
        <f>IF(VLOOKUP($A35,'Extra Dipl. Onderbouw'!A:C,3,FALSE)="",0,IF(VLOOKUP($A35,'Extra Dipl. Onderbouw'!A:C,3,FALSE)&lt;&gt;"Instructeur B",3,1))</f>
        <v>3</v>
      </c>
      <c r="R35" s="12">
        <f>IF(ISERROR(VLOOKUP($A35,Jeugdleden!$A:$C,3,FALSE))=TRUE,1,IF(VLOOKUP($A35,Jeugdleden!$A:$C,3,FALSE)&gt;=125,5,IF(VLOOKUP($A35,Jeugdleden!$A:$C,3,FALSE)&gt;=100,4,IF(VLOOKUP($A35,Jeugdleden!$A:$C,3,FALSE)&gt;=75,3,IF(VLOOKUP($A35,Jeugdleden!$A:$C,3,FALSE)&gt;=50,2,1)))))</f>
        <v>5</v>
      </c>
      <c r="S35" s="14">
        <f t="shared" si="3"/>
        <v>8</v>
      </c>
    </row>
    <row r="36" spans="1:19" x14ac:dyDescent="0.25">
      <c r="A36" s="25">
        <v>853</v>
      </c>
      <c r="B36" s="25" t="str">
        <f>VLOOKUP($A36,Para!$D$1:$E$996,2,FALSE)</f>
        <v>KBBC Zolder vzw</v>
      </c>
      <c r="C36" s="18">
        <f>IF(VLOOKUP($A36,Faciliteiten!$A:$D,3,FALSE)="&gt;=2m",5,IF(VLOOKUP($A36,Faciliteiten!$A:$D,3,FALSE)="&lt;2m-&gt;=1m",3,1))</f>
        <v>5</v>
      </c>
      <c r="D36" s="18">
        <f>IF(VLOOKUP($A36,Faciliteiten!$A:$D,4,FALSE)="Klasse 3",5,IF(VLOOKUP($A36,Faciliteiten!$A:$D,4,FALSE)="Klasse 2",3,1))</f>
        <v>5</v>
      </c>
      <c r="E36" s="20">
        <f t="shared" si="0"/>
        <v>10</v>
      </c>
      <c r="F36" s="6">
        <f>IF(ISERROR(VLOOKUP($A36,'Fanion Heren'!$A:$C,3,FALSE))=TRUE,0,IF(VLOOKUP($A36,'Fanion Heren'!$A:$C,3,FALSE)="BNXT",3,IF(LEFT(VLOOKUP($A36,'Fanion Heren'!$A:$C,3,FALSE),1)="T",3,IF(LEFT(VLOOKUP($A36,'Fanion Heren'!$A:$C,3,FALSE),1)="L",2,IF(LEFT(VLOOKUP($A36,'Fanion Heren'!$A:$C,3,FALSE),1)="P",1,0)))))</f>
        <v>2</v>
      </c>
      <c r="G36" s="6">
        <f>IF(ISERROR(VLOOKUP($A36,'Fanion Heren'!$E:$G,3,FALSE))=TRUE,0,IF(VLOOKUP($A36,'Fanion Heren'!$E:$G,3,FALSE)="EML",2,IF(LEFT(VLOOKUP($A36,'Fanion Heren'!$E:$G,3,FALSE),1)="T",2,IF(LEFT(VLOOKUP($A36,'Fanion Heren'!$E:$G,3,FALSE),1)="L",2,IF(LEFT(VLOOKUP($A36,'Fanion Heren'!$E:$G,3,FALSE),1)="P",1,0)))))</f>
        <v>1</v>
      </c>
      <c r="H36" s="6">
        <f>VLOOKUP($A36,'Aantal &lt;21'!$A:$C,3,FALSE)</f>
        <v>5</v>
      </c>
      <c r="I36" s="6">
        <f>IF(ISERROR(VLOOKUP($A36,Jeugdfonds!$A:$C,3,FALSE))=TRUE,1,IF(VLOOKUP($A36,Jeugdfonds!$A:$C,3,FALSE)&gt;=6000,5,IF(VLOOKUP($A36,Jeugdfonds!$A:$C,3,FALSE)&gt;=3000,4,IF(VLOOKUP($A36,Jeugdfonds!$A:$C,3,FALSE)&gt;=1000,3,IF(VLOOKUP($A36,Jeugdfonds!$A:$C,3,FALSE)&gt;=100,2,1)))))</f>
        <v>4</v>
      </c>
      <c r="J36" s="10">
        <f t="shared" si="1"/>
        <v>12</v>
      </c>
      <c r="K36" s="7">
        <f>IF(ISERROR(VLOOKUP($A36,'Fanion Dames'!$A:$C,3,FALSE))=TRUE,0,IF(LEFT(VLOOKUP($A36,'Fanion Dames'!$A:$C,3,FALSE),1)="T",3,IF(LEFT(VLOOKUP($A36,'Fanion Dames'!$A:$C,3,FALSE),1)="L",2,IF(LEFT(VLOOKUP($A36,'Fanion Dames'!$A:$C,3,FALSE),1)="P",1,0))))</f>
        <v>0</v>
      </c>
      <c r="L36" s="7">
        <f>IF(ISERROR(VLOOKUP($A36,'Fanion Dames'!$E:$G,3,FALSE))=TRUE,0,IF(LEFT(VLOOKUP($A36,'Fanion Dames'!$E:$G,3,FALSE),1)="T",2,IF(LEFT(VLOOKUP($A36,'Fanion Dames'!$E:$G,3,FALSE),1)="L",2,IF(LEFT(VLOOKUP($A36,'Fanion Dames'!$E:$G,3,FALSE),1)="P",1,0))))</f>
        <v>0</v>
      </c>
      <c r="M36" s="7" t="str">
        <f>VLOOKUP($A36,'Aantal &lt;21'!$A:$D,4,FALSE)</f>
        <v/>
      </c>
      <c r="N36" s="7">
        <f>IF(ISERROR(VLOOKUP(A36,Jeugdfonds!A33:C244,3,FALSE))=TRUE,1,IF(VLOOKUP(A36,Jeugdfonds!A33:C244,3,FALSE)&gt;=6000,5,IF(VLOOKUP(A36,Jeugdfonds!A33:C244,3,FALSE)&gt;=3000,4,IF(VLOOKUP(A36,Jeugdfonds!A33:C244,3,FALSE)&gt;=1000,3,IF(VLOOKUP(A36,Jeugdfonds!A33:C244,3,FALSE)&gt;=100,2,1)))))</f>
        <v>4</v>
      </c>
      <c r="O36" s="16">
        <f t="shared" si="2"/>
        <v>4</v>
      </c>
      <c r="P36" s="12">
        <f>IF(ISERROR(VLOOKUP($A36,Jeugdcoördinator!$A:$C,4,FALSE))=TRUE,0,IF(VLOOKUP($A36,Jeugdcoördinator!$A:$C,4,FALSE)="Professioneel",3,IF(VLOOKUP($A36,Jeugdcoördinator!$A:$C,4,FALSE)="Vrijwilliger",2,0)))</f>
        <v>0</v>
      </c>
      <c r="Q36" s="12">
        <f>IF(VLOOKUP($A36,'Extra Dipl. Onderbouw'!A:C,3,FALSE)="",0,IF(VLOOKUP($A36,'Extra Dipl. Onderbouw'!A:C,3,FALSE)&lt;&gt;"Instructeur B",3,1))</f>
        <v>0</v>
      </c>
      <c r="R36" s="12">
        <f>IF(ISERROR(VLOOKUP($A36,Jeugdleden!$A:$C,3,FALSE))=TRUE,1,IF(VLOOKUP($A36,Jeugdleden!$A:$C,3,FALSE)&gt;=125,5,IF(VLOOKUP($A36,Jeugdleden!$A:$C,3,FALSE)&gt;=100,4,IF(VLOOKUP($A36,Jeugdleden!$A:$C,3,FALSE)&gt;=75,3,IF(VLOOKUP($A36,Jeugdleden!$A:$C,3,FALSE)&gt;=50,2,1)))))</f>
        <v>4</v>
      </c>
      <c r="S36" s="14">
        <f t="shared" si="3"/>
        <v>4</v>
      </c>
    </row>
    <row r="37" spans="1:19" x14ac:dyDescent="0.25">
      <c r="A37" s="25">
        <v>908</v>
      </c>
      <c r="B37" s="25" t="str">
        <f>VLOOKUP($A37,Para!$D$1:$E$996,2,FALSE)</f>
        <v>BC Digiresto Knokke-Heist</v>
      </c>
      <c r="C37" s="18">
        <f>IF(VLOOKUP($A37,Faciliteiten!$A:$D,3,FALSE)="&gt;=2m",5,IF(VLOOKUP($A37,Faciliteiten!$A:$D,3,FALSE)="&lt;2m-&gt;=1m",3,1))</f>
        <v>5</v>
      </c>
      <c r="D37" s="18">
        <f>IF(VLOOKUP($A37,Faciliteiten!$A:$D,4,FALSE)="Klasse 3",5,IF(VLOOKUP($A37,Faciliteiten!$A:$D,4,FALSE)="Klasse 2",3,1))</f>
        <v>5</v>
      </c>
      <c r="E37" s="20">
        <f t="shared" si="0"/>
        <v>10</v>
      </c>
      <c r="F37" s="6">
        <f>IF(ISERROR(VLOOKUP($A37,'Fanion Heren'!$A:$C,3,FALSE))=TRUE,0,IF(VLOOKUP($A37,'Fanion Heren'!$A:$C,3,FALSE)="BNXT",3,IF(LEFT(VLOOKUP($A37,'Fanion Heren'!$A:$C,3,FALSE),1)="T",3,IF(LEFT(VLOOKUP($A37,'Fanion Heren'!$A:$C,3,FALSE),1)="L",2,IF(LEFT(VLOOKUP($A37,'Fanion Heren'!$A:$C,3,FALSE),1)="P",1,0)))))</f>
        <v>0</v>
      </c>
      <c r="G37" s="6">
        <f>IF(ISERROR(VLOOKUP($A37,'Fanion Heren'!$E:$G,3,FALSE))=TRUE,0,IF(VLOOKUP($A37,'Fanion Heren'!$E:$G,3,FALSE)="EML",2,IF(LEFT(VLOOKUP($A37,'Fanion Heren'!$E:$G,3,FALSE),1)="T",2,IF(LEFT(VLOOKUP($A37,'Fanion Heren'!$E:$G,3,FALSE),1)="L",2,IF(LEFT(VLOOKUP($A37,'Fanion Heren'!$E:$G,3,FALSE),1)="P",1,0)))))</f>
        <v>0</v>
      </c>
      <c r="H37" s="6" t="str">
        <f>VLOOKUP($A37,'Aantal &lt;21'!$A:$C,3,FALSE)</f>
        <v/>
      </c>
      <c r="I37" s="6">
        <f>IF(ISERROR(VLOOKUP($A37,Jeugdfonds!$A:$C,3,FALSE))=TRUE,1,IF(VLOOKUP($A37,Jeugdfonds!$A:$C,3,FALSE)&gt;=6000,5,IF(VLOOKUP($A37,Jeugdfonds!$A:$C,3,FALSE)&gt;=3000,4,IF(VLOOKUP($A37,Jeugdfonds!$A:$C,3,FALSE)&gt;=1000,3,IF(VLOOKUP($A37,Jeugdfonds!$A:$C,3,FALSE)&gt;=100,2,1)))))</f>
        <v>3</v>
      </c>
      <c r="J37" s="10">
        <f t="shared" si="1"/>
        <v>3</v>
      </c>
      <c r="K37" s="7">
        <f>IF(ISERROR(VLOOKUP($A37,'Fanion Dames'!$A:$C,3,FALSE))=TRUE,0,IF(LEFT(VLOOKUP($A37,'Fanion Dames'!$A:$C,3,FALSE),1)="T",3,IF(LEFT(VLOOKUP($A37,'Fanion Dames'!$A:$C,3,FALSE),1)="L",2,IF(LEFT(VLOOKUP($A37,'Fanion Dames'!$A:$C,3,FALSE),1)="P",1,0))))</f>
        <v>0</v>
      </c>
      <c r="L37" s="7">
        <f>IF(ISERROR(VLOOKUP($A37,'Fanion Dames'!$E:$G,3,FALSE))=TRUE,0,IF(LEFT(VLOOKUP($A37,'Fanion Dames'!$E:$G,3,FALSE),1)="T",2,IF(LEFT(VLOOKUP($A37,'Fanion Dames'!$E:$G,3,FALSE),1)="L",2,IF(LEFT(VLOOKUP($A37,'Fanion Dames'!$E:$G,3,FALSE),1)="P",1,0))))</f>
        <v>0</v>
      </c>
      <c r="M37" s="7" t="str">
        <f>VLOOKUP($A37,'Aantal &lt;21'!$A:$D,4,FALSE)</f>
        <v/>
      </c>
      <c r="N37" s="7">
        <f>IF(ISERROR(VLOOKUP(A37,Jeugdfonds!A34:C245,3,FALSE))=TRUE,1,IF(VLOOKUP(A37,Jeugdfonds!A34:C245,3,FALSE)&gt;=6000,5,IF(VLOOKUP(A37,Jeugdfonds!A34:C245,3,FALSE)&gt;=3000,4,IF(VLOOKUP(A37,Jeugdfonds!A34:C245,3,FALSE)&gt;=1000,3,IF(VLOOKUP(A37,Jeugdfonds!A34:C245,3,FALSE)&gt;=100,2,1)))))</f>
        <v>3</v>
      </c>
      <c r="O37" s="16">
        <f t="shared" si="2"/>
        <v>3</v>
      </c>
      <c r="P37" s="12">
        <f>IF(ISERROR(VLOOKUP($A37,Jeugdcoördinator!$A:$C,4,FALSE))=TRUE,0,IF(VLOOKUP($A37,Jeugdcoördinator!$A:$C,4,FALSE)="Professioneel",3,IF(VLOOKUP($A37,Jeugdcoördinator!$A:$C,4,FALSE)="Vrijwilliger",2,0)))</f>
        <v>0</v>
      </c>
      <c r="Q37" s="12">
        <f>IF(VLOOKUP($A37,'Extra Dipl. Onderbouw'!A:C,3,FALSE)="",0,IF(VLOOKUP($A37,'Extra Dipl. Onderbouw'!A:C,3,FALSE)&lt;&gt;"Instructeur B",3,1))</f>
        <v>0</v>
      </c>
      <c r="R37" s="12">
        <f>IF(ISERROR(VLOOKUP($A37,Jeugdleden!$A:$C,3,FALSE))=TRUE,1,IF(VLOOKUP($A37,Jeugdleden!$A:$C,3,FALSE)&gt;=125,5,IF(VLOOKUP($A37,Jeugdleden!$A:$C,3,FALSE)&gt;=100,4,IF(VLOOKUP($A37,Jeugdleden!$A:$C,3,FALSE)&gt;=75,3,IF(VLOOKUP($A37,Jeugdleden!$A:$C,3,FALSE)&gt;=50,2,1)))))</f>
        <v>4</v>
      </c>
      <c r="S37" s="14">
        <f t="shared" si="3"/>
        <v>4</v>
      </c>
    </row>
    <row r="38" spans="1:19" x14ac:dyDescent="0.25">
      <c r="A38" s="25">
        <v>936</v>
      </c>
      <c r="B38" s="25" t="str">
        <f>VLOOKUP($A38,Para!$D$1:$E$996,2,FALSE)</f>
        <v>Hasselt BT</v>
      </c>
      <c r="C38" s="18">
        <f>IF(VLOOKUP($A38,Faciliteiten!$A:$D,3,FALSE)="&gt;=2m",5,IF(VLOOKUP($A38,Faciliteiten!$A:$D,3,FALSE)="&lt;2m-&gt;=1m",3,1))</f>
        <v>5</v>
      </c>
      <c r="D38" s="18">
        <f>IF(VLOOKUP($A38,Faciliteiten!$A:$D,4,FALSE)="Klasse 3",5,IF(VLOOKUP($A38,Faciliteiten!$A:$D,4,FALSE)="Klasse 2",3,1))</f>
        <v>5</v>
      </c>
      <c r="E38" s="20">
        <f t="shared" si="0"/>
        <v>10</v>
      </c>
      <c r="F38" s="6">
        <f>IF(ISERROR(VLOOKUP($A38,'Fanion Heren'!$A:$C,3,FALSE))=TRUE,0,IF(VLOOKUP($A38,'Fanion Heren'!$A:$C,3,FALSE)="BNXT",3,IF(LEFT(VLOOKUP($A38,'Fanion Heren'!$A:$C,3,FALSE),1)="T",3,IF(LEFT(VLOOKUP($A38,'Fanion Heren'!$A:$C,3,FALSE),1)="L",2,IF(LEFT(VLOOKUP($A38,'Fanion Heren'!$A:$C,3,FALSE),1)="P",1,0)))))</f>
        <v>3</v>
      </c>
      <c r="G38" s="6">
        <f>IF(ISERROR(VLOOKUP($A38,'Fanion Heren'!$E:$G,3,FALSE))=TRUE,0,IF(VLOOKUP($A38,'Fanion Heren'!$E:$G,3,FALSE)="EML",2,IF(LEFT(VLOOKUP($A38,'Fanion Heren'!$E:$G,3,FALSE),1)="T",2,IF(LEFT(VLOOKUP($A38,'Fanion Heren'!$E:$G,3,FALSE),1)="L",2,IF(LEFT(VLOOKUP($A38,'Fanion Heren'!$E:$G,3,FALSE),1)="P",1,0)))))</f>
        <v>1</v>
      </c>
      <c r="H38" s="6">
        <f>VLOOKUP($A38,'Aantal &lt;21'!$A:$C,3,FALSE)</f>
        <v>3</v>
      </c>
      <c r="I38" s="6">
        <f>IF(ISERROR(VLOOKUP($A38,Jeugdfonds!$A:$C,3,FALSE))=TRUE,1,IF(VLOOKUP($A38,Jeugdfonds!$A:$C,3,FALSE)&gt;=6000,5,IF(VLOOKUP($A38,Jeugdfonds!$A:$C,3,FALSE)&gt;=3000,4,IF(VLOOKUP($A38,Jeugdfonds!$A:$C,3,FALSE)&gt;=1000,3,IF(VLOOKUP($A38,Jeugdfonds!$A:$C,3,FALSE)&gt;=100,2,1)))))</f>
        <v>5</v>
      </c>
      <c r="J38" s="10">
        <f t="shared" si="1"/>
        <v>12</v>
      </c>
      <c r="K38" s="7">
        <f>IF(ISERROR(VLOOKUP($A38,'Fanion Dames'!$A:$C,3,FALSE))=TRUE,0,IF(LEFT(VLOOKUP($A38,'Fanion Dames'!$A:$C,3,FALSE),1)="T",3,IF(LEFT(VLOOKUP($A38,'Fanion Dames'!$A:$C,3,FALSE),1)="L",2,IF(LEFT(VLOOKUP($A38,'Fanion Dames'!$A:$C,3,FALSE),1)="P",1,0))))</f>
        <v>2</v>
      </c>
      <c r="L38" s="7">
        <f>IF(ISERROR(VLOOKUP($A38,'Fanion Dames'!$E:$G,3,FALSE))=TRUE,0,IF(LEFT(VLOOKUP($A38,'Fanion Dames'!$E:$G,3,FALSE),1)="T",2,IF(LEFT(VLOOKUP($A38,'Fanion Dames'!$E:$G,3,FALSE),1)="L",2,IF(LEFT(VLOOKUP($A38,'Fanion Dames'!$E:$G,3,FALSE),1)="P",1,0))))</f>
        <v>1</v>
      </c>
      <c r="M38" s="7">
        <f>VLOOKUP($A38,'Aantal &lt;21'!$A:$D,4,FALSE)</f>
        <v>2</v>
      </c>
      <c r="N38" s="7">
        <f>IF(ISERROR(VLOOKUP(A38,Jeugdfonds!A35:C246,3,FALSE))=TRUE,1,IF(VLOOKUP(A38,Jeugdfonds!A35:C246,3,FALSE)&gt;=6000,5,IF(VLOOKUP(A38,Jeugdfonds!A35:C246,3,FALSE)&gt;=3000,4,IF(VLOOKUP(A38,Jeugdfonds!A35:C246,3,FALSE)&gt;=1000,3,IF(VLOOKUP(A38,Jeugdfonds!A35:C246,3,FALSE)&gt;=100,2,1)))))</f>
        <v>5</v>
      </c>
      <c r="O38" s="16">
        <f t="shared" si="2"/>
        <v>10</v>
      </c>
      <c r="P38" s="12">
        <f>IF(ISERROR(VLOOKUP($A38,Jeugdcoördinator!$A:$C,4,FALSE))=TRUE,0,IF(VLOOKUP($A38,Jeugdcoördinator!$A:$C,4,FALSE)="Professioneel",3,IF(VLOOKUP($A38,Jeugdcoördinator!$A:$C,4,FALSE)="Vrijwilliger",2,0)))</f>
        <v>0</v>
      </c>
      <c r="Q38" s="12">
        <f>IF(VLOOKUP($A38,'Extra Dipl. Onderbouw'!A:C,3,FALSE)="",0,IF(VLOOKUP($A38,'Extra Dipl. Onderbouw'!A:C,3,FALSE)&lt;&gt;"Instructeur B",3,1))</f>
        <v>3</v>
      </c>
      <c r="R38" s="12">
        <f>IF(ISERROR(VLOOKUP($A38,Jeugdleden!$A:$C,3,FALSE))=TRUE,1,IF(VLOOKUP($A38,Jeugdleden!$A:$C,3,FALSE)&gt;=125,5,IF(VLOOKUP($A38,Jeugdleden!$A:$C,3,FALSE)&gt;=100,4,IF(VLOOKUP($A38,Jeugdleden!$A:$C,3,FALSE)&gt;=75,3,IF(VLOOKUP($A38,Jeugdleden!$A:$C,3,FALSE)&gt;=50,2,1)))))</f>
        <v>5</v>
      </c>
      <c r="S38" s="14">
        <f t="shared" si="3"/>
        <v>8</v>
      </c>
    </row>
    <row r="39" spans="1:19" x14ac:dyDescent="0.25">
      <c r="A39" s="25">
        <v>954</v>
      </c>
      <c r="B39" s="25" t="str">
        <f>VLOOKUP($A39,Para!$D$1:$E$996,2,FALSE)</f>
        <v>Wytewa Roeselare</v>
      </c>
      <c r="C39" s="18">
        <f>IF(VLOOKUP($A39,Faciliteiten!$A:$D,3,FALSE)="&gt;=2m",5,IF(VLOOKUP($A39,Faciliteiten!$A:$D,3,FALSE)="&lt;2m-&gt;=1m",3,1))</f>
        <v>5</v>
      </c>
      <c r="D39" s="18">
        <f>IF(VLOOKUP($A39,Faciliteiten!$A:$D,4,FALSE)="Klasse 3",5,IF(VLOOKUP($A39,Faciliteiten!$A:$D,4,FALSE)="Klasse 2",3,1))</f>
        <v>5</v>
      </c>
      <c r="E39" s="20">
        <f t="shared" si="0"/>
        <v>10</v>
      </c>
      <c r="F39" s="6">
        <f>IF(ISERROR(VLOOKUP($A39,'Fanion Heren'!$A:$C,3,FALSE))=TRUE,0,IF(VLOOKUP($A39,'Fanion Heren'!$A:$C,3,FALSE)="BNXT",3,IF(LEFT(VLOOKUP($A39,'Fanion Heren'!$A:$C,3,FALSE),1)="T",3,IF(LEFT(VLOOKUP($A39,'Fanion Heren'!$A:$C,3,FALSE),1)="L",2,IF(LEFT(VLOOKUP($A39,'Fanion Heren'!$A:$C,3,FALSE),1)="P",1,0)))))</f>
        <v>1</v>
      </c>
      <c r="G39" s="6">
        <f>IF(ISERROR(VLOOKUP($A39,'Fanion Heren'!$E:$G,3,FALSE))=TRUE,0,IF(VLOOKUP($A39,'Fanion Heren'!$E:$G,3,FALSE)="EML",2,IF(LEFT(VLOOKUP($A39,'Fanion Heren'!$E:$G,3,FALSE),1)="T",2,IF(LEFT(VLOOKUP($A39,'Fanion Heren'!$E:$G,3,FALSE),1)="L",2,IF(LEFT(VLOOKUP($A39,'Fanion Heren'!$E:$G,3,FALSE),1)="P",1,0)))))</f>
        <v>0</v>
      </c>
      <c r="H39" s="6" t="str">
        <f>VLOOKUP($A39,'Aantal &lt;21'!$A:$C,3,FALSE)</f>
        <v/>
      </c>
      <c r="I39" s="6">
        <f>IF(ISERROR(VLOOKUP($A39,Jeugdfonds!$A:$C,3,FALSE))=TRUE,1,IF(VLOOKUP($A39,Jeugdfonds!$A:$C,3,FALSE)&gt;=6000,5,IF(VLOOKUP($A39,Jeugdfonds!$A:$C,3,FALSE)&gt;=3000,4,IF(VLOOKUP($A39,Jeugdfonds!$A:$C,3,FALSE)&gt;=1000,3,IF(VLOOKUP($A39,Jeugdfonds!$A:$C,3,FALSE)&gt;=100,2,1)))))</f>
        <v>4</v>
      </c>
      <c r="J39" s="10">
        <f t="shared" si="1"/>
        <v>5</v>
      </c>
      <c r="K39" s="7">
        <f>IF(ISERROR(VLOOKUP($A39,'Fanion Dames'!$A:$C,3,FALSE))=TRUE,0,IF(LEFT(VLOOKUP($A39,'Fanion Dames'!$A:$C,3,FALSE),1)="T",3,IF(LEFT(VLOOKUP($A39,'Fanion Dames'!$A:$C,3,FALSE),1)="L",2,IF(LEFT(VLOOKUP($A39,'Fanion Dames'!$A:$C,3,FALSE),1)="P",1,0))))</f>
        <v>2</v>
      </c>
      <c r="L39" s="7">
        <f>IF(ISERROR(VLOOKUP($A39,'Fanion Dames'!$E:$G,3,FALSE))=TRUE,0,IF(LEFT(VLOOKUP($A39,'Fanion Dames'!$E:$G,3,FALSE),1)="T",2,IF(LEFT(VLOOKUP($A39,'Fanion Dames'!$E:$G,3,FALSE),1)="L",2,IF(LEFT(VLOOKUP($A39,'Fanion Dames'!$E:$G,3,FALSE),1)="P",1,0))))</f>
        <v>1</v>
      </c>
      <c r="M39" s="7" t="str">
        <f>VLOOKUP($A39,'Aantal &lt;21'!$A:$D,4,FALSE)</f>
        <v/>
      </c>
      <c r="N39" s="7">
        <f>IF(ISERROR(VLOOKUP(A39,Jeugdfonds!A36:C247,3,FALSE))=TRUE,1,IF(VLOOKUP(A39,Jeugdfonds!A36:C247,3,FALSE)&gt;=6000,5,IF(VLOOKUP(A39,Jeugdfonds!A36:C247,3,FALSE)&gt;=3000,4,IF(VLOOKUP(A39,Jeugdfonds!A36:C247,3,FALSE)&gt;=1000,3,IF(VLOOKUP(A39,Jeugdfonds!A36:C247,3,FALSE)&gt;=100,2,1)))))</f>
        <v>4</v>
      </c>
      <c r="O39" s="16">
        <f t="shared" si="2"/>
        <v>7</v>
      </c>
      <c r="P39" s="12">
        <f>IF(ISERROR(VLOOKUP($A39,Jeugdcoördinator!$A:$C,4,FALSE))=TRUE,0,IF(VLOOKUP($A39,Jeugdcoördinator!$A:$C,4,FALSE)="Professioneel",3,IF(VLOOKUP($A39,Jeugdcoördinator!$A:$C,4,FALSE)="Vrijwilliger",2,0)))</f>
        <v>0</v>
      </c>
      <c r="Q39" s="12">
        <f>IF(VLOOKUP($A39,'Extra Dipl. Onderbouw'!A:C,3,FALSE)="",0,IF(VLOOKUP($A39,'Extra Dipl. Onderbouw'!A:C,3,FALSE)&lt;&gt;"Instructeur B",3,1))</f>
        <v>1</v>
      </c>
      <c r="R39" s="12">
        <f>IF(ISERROR(VLOOKUP($A39,Jeugdleden!$A:$C,3,FALSE))=TRUE,1,IF(VLOOKUP($A39,Jeugdleden!$A:$C,3,FALSE)&gt;=125,5,IF(VLOOKUP($A39,Jeugdleden!$A:$C,3,FALSE)&gt;=100,4,IF(VLOOKUP($A39,Jeugdleden!$A:$C,3,FALSE)&gt;=75,3,IF(VLOOKUP($A39,Jeugdleden!$A:$C,3,FALSE)&gt;=50,2,1)))))</f>
        <v>5</v>
      </c>
      <c r="S39" s="14">
        <f t="shared" si="3"/>
        <v>6</v>
      </c>
    </row>
    <row r="40" spans="1:19" x14ac:dyDescent="0.25">
      <c r="A40" s="25">
        <v>978</v>
      </c>
      <c r="B40" s="25" t="str">
        <f>VLOOKUP($A40,Para!$D$1:$E$996,2,FALSE)</f>
        <v>Basket Malle</v>
      </c>
      <c r="C40" s="18">
        <f>IF(VLOOKUP($A40,Faciliteiten!$A:$D,3,FALSE)="&gt;=2m",5,IF(VLOOKUP($A40,Faciliteiten!$A:$D,3,FALSE)="&lt;2m-&gt;=1m",3,1))</f>
        <v>5</v>
      </c>
      <c r="D40" s="18">
        <f>IF(VLOOKUP($A40,Faciliteiten!$A:$D,4,FALSE)="Klasse 3",5,IF(VLOOKUP($A40,Faciliteiten!$A:$D,4,FALSE)="Klasse 2",3,1))</f>
        <v>5</v>
      </c>
      <c r="E40" s="20">
        <f t="shared" si="0"/>
        <v>10</v>
      </c>
      <c r="F40" s="6">
        <f>IF(ISERROR(VLOOKUP($A40,'Fanion Heren'!$A:$C,3,FALSE))=TRUE,0,IF(VLOOKUP($A40,'Fanion Heren'!$A:$C,3,FALSE)="BNXT",3,IF(LEFT(VLOOKUP($A40,'Fanion Heren'!$A:$C,3,FALSE),1)="T",3,IF(LEFT(VLOOKUP($A40,'Fanion Heren'!$A:$C,3,FALSE),1)="L",2,IF(LEFT(VLOOKUP($A40,'Fanion Heren'!$A:$C,3,FALSE),1)="P",1,0)))))</f>
        <v>1</v>
      </c>
      <c r="G40" s="6">
        <f>IF(ISERROR(VLOOKUP($A40,'Fanion Heren'!$E:$G,3,FALSE))=TRUE,0,IF(VLOOKUP($A40,'Fanion Heren'!$E:$G,3,FALSE)="EML",2,IF(LEFT(VLOOKUP($A40,'Fanion Heren'!$E:$G,3,FALSE),1)="T",2,IF(LEFT(VLOOKUP($A40,'Fanion Heren'!$E:$G,3,FALSE),1)="L",2,IF(LEFT(VLOOKUP($A40,'Fanion Heren'!$E:$G,3,FALSE),1)="P",1,0)))))</f>
        <v>0</v>
      </c>
      <c r="H40" s="6" t="str">
        <f>VLOOKUP($A40,'Aantal &lt;21'!$A:$C,3,FALSE)</f>
        <v/>
      </c>
      <c r="I40" s="6">
        <f>IF(ISERROR(VLOOKUP($A40,Jeugdfonds!$A:$C,3,FALSE))=TRUE,1,IF(VLOOKUP($A40,Jeugdfonds!$A:$C,3,FALSE)&gt;=6000,5,IF(VLOOKUP($A40,Jeugdfonds!$A:$C,3,FALSE)&gt;=3000,4,IF(VLOOKUP($A40,Jeugdfonds!$A:$C,3,FALSE)&gt;=1000,3,IF(VLOOKUP($A40,Jeugdfonds!$A:$C,3,FALSE)&gt;=100,2,1)))))</f>
        <v>3</v>
      </c>
      <c r="J40" s="10">
        <f t="shared" si="1"/>
        <v>4</v>
      </c>
      <c r="K40" s="7">
        <f>IF(ISERROR(VLOOKUP($A40,'Fanion Dames'!$A:$C,3,FALSE))=TRUE,0,IF(LEFT(VLOOKUP($A40,'Fanion Dames'!$A:$C,3,FALSE),1)="T",3,IF(LEFT(VLOOKUP($A40,'Fanion Dames'!$A:$C,3,FALSE),1)="L",2,IF(LEFT(VLOOKUP($A40,'Fanion Dames'!$A:$C,3,FALSE),1)="P",1,0))))</f>
        <v>0</v>
      </c>
      <c r="L40" s="7">
        <f>IF(ISERROR(VLOOKUP($A40,'Fanion Dames'!$E:$G,3,FALSE))=TRUE,0,IF(LEFT(VLOOKUP($A40,'Fanion Dames'!$E:$G,3,FALSE),1)="T",2,IF(LEFT(VLOOKUP($A40,'Fanion Dames'!$E:$G,3,FALSE),1)="L",2,IF(LEFT(VLOOKUP($A40,'Fanion Dames'!$E:$G,3,FALSE),1)="P",1,0))))</f>
        <v>0</v>
      </c>
      <c r="M40" s="7" t="str">
        <f>VLOOKUP($A40,'Aantal &lt;21'!$A:$D,4,FALSE)</f>
        <v/>
      </c>
      <c r="N40" s="7">
        <f>IF(ISERROR(VLOOKUP(A40,Jeugdfonds!A37:C248,3,FALSE))=TRUE,1,IF(VLOOKUP(A40,Jeugdfonds!A37:C248,3,FALSE)&gt;=6000,5,IF(VLOOKUP(A40,Jeugdfonds!A37:C248,3,FALSE)&gt;=3000,4,IF(VLOOKUP(A40,Jeugdfonds!A37:C248,3,FALSE)&gt;=1000,3,IF(VLOOKUP(A40,Jeugdfonds!A37:C248,3,FALSE)&gt;=100,2,1)))))</f>
        <v>3</v>
      </c>
      <c r="O40" s="16">
        <f t="shared" si="2"/>
        <v>3</v>
      </c>
      <c r="P40" s="12">
        <f>IF(ISERROR(VLOOKUP($A40,Jeugdcoördinator!$A:$C,4,FALSE))=TRUE,0,IF(VLOOKUP($A40,Jeugdcoördinator!$A:$C,4,FALSE)="Professioneel",3,IF(VLOOKUP($A40,Jeugdcoördinator!$A:$C,4,FALSE)="Vrijwilliger",2,0)))</f>
        <v>0</v>
      </c>
      <c r="Q40" s="12">
        <f>IF(VLOOKUP($A40,'Extra Dipl. Onderbouw'!A:C,3,FALSE)="",0,IF(VLOOKUP($A40,'Extra Dipl. Onderbouw'!A:C,3,FALSE)&lt;&gt;"Instructeur B",3,1))</f>
        <v>0</v>
      </c>
      <c r="R40" s="12">
        <f>IF(ISERROR(VLOOKUP($A40,Jeugdleden!$A:$C,3,FALSE))=TRUE,1,IF(VLOOKUP($A40,Jeugdleden!$A:$C,3,FALSE)&gt;=125,5,IF(VLOOKUP($A40,Jeugdleden!$A:$C,3,FALSE)&gt;=100,4,IF(VLOOKUP($A40,Jeugdleden!$A:$C,3,FALSE)&gt;=75,3,IF(VLOOKUP($A40,Jeugdleden!$A:$C,3,FALSE)&gt;=50,2,1)))))</f>
        <v>5</v>
      </c>
      <c r="S40" s="14">
        <f t="shared" si="3"/>
        <v>5</v>
      </c>
    </row>
    <row r="41" spans="1:19" x14ac:dyDescent="0.25">
      <c r="A41" s="25">
        <v>979</v>
      </c>
      <c r="B41" s="25" t="str">
        <f>VLOOKUP($A41,Para!$D$1:$E$996,2,FALSE)</f>
        <v>Rozenbeka Oostrozebeke</v>
      </c>
      <c r="C41" s="18">
        <f>IF(VLOOKUP($A41,Faciliteiten!$A:$D,3,FALSE)="&gt;=2m",5,IF(VLOOKUP($A41,Faciliteiten!$A:$D,3,FALSE)="&lt;2m-&gt;=1m",3,1))</f>
        <v>5</v>
      </c>
      <c r="D41" s="18">
        <f>IF(VLOOKUP($A41,Faciliteiten!$A:$D,4,FALSE)="Klasse 3",5,IF(VLOOKUP($A41,Faciliteiten!$A:$D,4,FALSE)="Klasse 2",3,1))</f>
        <v>5</v>
      </c>
      <c r="E41" s="20">
        <f t="shared" si="0"/>
        <v>10</v>
      </c>
      <c r="F41" s="6">
        <f>IF(ISERROR(VLOOKUP($A41,'Fanion Heren'!$A:$C,3,FALSE))=TRUE,0,IF(VLOOKUP($A41,'Fanion Heren'!$A:$C,3,FALSE)="BNXT",3,IF(LEFT(VLOOKUP($A41,'Fanion Heren'!$A:$C,3,FALSE),1)="T",3,IF(LEFT(VLOOKUP($A41,'Fanion Heren'!$A:$C,3,FALSE),1)="L",2,IF(LEFT(VLOOKUP($A41,'Fanion Heren'!$A:$C,3,FALSE),1)="P",1,0)))))</f>
        <v>0</v>
      </c>
      <c r="G41" s="6">
        <f>IF(ISERROR(VLOOKUP($A41,'Fanion Heren'!$E:$G,3,FALSE))=TRUE,0,IF(VLOOKUP($A41,'Fanion Heren'!$E:$G,3,FALSE)="EML",2,IF(LEFT(VLOOKUP($A41,'Fanion Heren'!$E:$G,3,FALSE),1)="T",2,IF(LEFT(VLOOKUP($A41,'Fanion Heren'!$E:$G,3,FALSE),1)="L",2,IF(LEFT(VLOOKUP($A41,'Fanion Heren'!$E:$G,3,FALSE),1)="P",1,0)))))</f>
        <v>0</v>
      </c>
      <c r="H41" s="6" t="str">
        <f>VLOOKUP($A41,'Aantal &lt;21'!$A:$C,3,FALSE)</f>
        <v/>
      </c>
      <c r="I41" s="6">
        <f>IF(ISERROR(VLOOKUP($A41,Jeugdfonds!$A:$C,3,FALSE))=TRUE,1,IF(VLOOKUP($A41,Jeugdfonds!$A:$C,3,FALSE)&gt;=6000,5,IF(VLOOKUP($A41,Jeugdfonds!$A:$C,3,FALSE)&gt;=3000,4,IF(VLOOKUP($A41,Jeugdfonds!$A:$C,3,FALSE)&gt;=1000,3,IF(VLOOKUP($A41,Jeugdfonds!$A:$C,3,FALSE)&gt;=100,2,1)))))</f>
        <v>1</v>
      </c>
      <c r="J41" s="10">
        <f t="shared" si="1"/>
        <v>1</v>
      </c>
      <c r="K41" s="7">
        <f>IF(ISERROR(VLOOKUP($A41,'Fanion Dames'!$A:$C,3,FALSE))=TRUE,0,IF(LEFT(VLOOKUP($A41,'Fanion Dames'!$A:$C,3,FALSE),1)="T",3,IF(LEFT(VLOOKUP($A41,'Fanion Dames'!$A:$C,3,FALSE),1)="L",2,IF(LEFT(VLOOKUP($A41,'Fanion Dames'!$A:$C,3,FALSE),1)="P",1,0))))</f>
        <v>0</v>
      </c>
      <c r="L41" s="7">
        <f>IF(ISERROR(VLOOKUP($A41,'Fanion Dames'!$E:$G,3,FALSE))=TRUE,0,IF(LEFT(VLOOKUP($A41,'Fanion Dames'!$E:$G,3,FALSE),1)="T",2,IF(LEFT(VLOOKUP($A41,'Fanion Dames'!$E:$G,3,FALSE),1)="L",2,IF(LEFT(VLOOKUP($A41,'Fanion Dames'!$E:$G,3,FALSE),1)="P",1,0))))</f>
        <v>0</v>
      </c>
      <c r="M41" s="7" t="str">
        <f>VLOOKUP($A41,'Aantal &lt;21'!$A:$D,4,FALSE)</f>
        <v/>
      </c>
      <c r="N41" s="7">
        <f>IF(ISERROR(VLOOKUP(A41,Jeugdfonds!A38:C249,3,FALSE))=TRUE,1,IF(VLOOKUP(A41,Jeugdfonds!A38:C249,3,FALSE)&gt;=6000,5,IF(VLOOKUP(A41,Jeugdfonds!A38:C249,3,FALSE)&gt;=3000,4,IF(VLOOKUP(A41,Jeugdfonds!A38:C249,3,FALSE)&gt;=1000,3,IF(VLOOKUP(A41,Jeugdfonds!A38:C249,3,FALSE)&gt;=100,2,1)))))</f>
        <v>1</v>
      </c>
      <c r="O41" s="16">
        <f t="shared" si="2"/>
        <v>1</v>
      </c>
      <c r="P41" s="12">
        <f>IF(ISERROR(VLOOKUP($A41,Jeugdcoördinator!$A:$C,4,FALSE))=TRUE,0,IF(VLOOKUP($A41,Jeugdcoördinator!$A:$C,4,FALSE)="Professioneel",3,IF(VLOOKUP($A41,Jeugdcoördinator!$A:$C,4,FALSE)="Vrijwilliger",2,0)))</f>
        <v>0</v>
      </c>
      <c r="Q41" s="12">
        <f>IF(VLOOKUP($A41,'Extra Dipl. Onderbouw'!A:C,3,FALSE)="",0,IF(VLOOKUP($A41,'Extra Dipl. Onderbouw'!A:C,3,FALSE)&lt;&gt;"Instructeur B",3,1))</f>
        <v>0</v>
      </c>
      <c r="R41" s="12">
        <f>IF(ISERROR(VLOOKUP($A41,Jeugdleden!$A:$C,3,FALSE))=TRUE,1,IF(VLOOKUP($A41,Jeugdleden!$A:$C,3,FALSE)&gt;=125,5,IF(VLOOKUP($A41,Jeugdleden!$A:$C,3,FALSE)&gt;=100,4,IF(VLOOKUP($A41,Jeugdleden!$A:$C,3,FALSE)&gt;=75,3,IF(VLOOKUP($A41,Jeugdleden!$A:$C,3,FALSE)&gt;=50,2,1)))))</f>
        <v>2</v>
      </c>
      <c r="S41" s="14">
        <f t="shared" si="3"/>
        <v>2</v>
      </c>
    </row>
    <row r="42" spans="1:19" x14ac:dyDescent="0.25">
      <c r="A42" s="25">
        <v>1009</v>
      </c>
      <c r="B42" s="25" t="str">
        <f>VLOOKUP($A42,Para!$D$1:$E$996,2,FALSE)</f>
        <v>Maccabi Antwerpen</v>
      </c>
      <c r="C42" s="18">
        <f>IF(VLOOKUP($A42,Faciliteiten!$A:$D,3,FALSE)="&gt;=2m",5,IF(VLOOKUP($A42,Faciliteiten!$A:$D,3,FALSE)="&lt;2m-&gt;=1m",3,1))</f>
        <v>5</v>
      </c>
      <c r="D42" s="18">
        <f>IF(VLOOKUP($A42,Faciliteiten!$A:$D,4,FALSE)="Klasse 3",5,IF(VLOOKUP($A42,Faciliteiten!$A:$D,4,FALSE)="Klasse 2",3,1))</f>
        <v>5</v>
      </c>
      <c r="E42" s="20">
        <f t="shared" si="0"/>
        <v>10</v>
      </c>
      <c r="F42" s="6">
        <f>IF(ISERROR(VLOOKUP($A42,'Fanion Heren'!$A:$C,3,FALSE))=TRUE,0,IF(VLOOKUP($A42,'Fanion Heren'!$A:$C,3,FALSE)="BNXT",3,IF(LEFT(VLOOKUP($A42,'Fanion Heren'!$A:$C,3,FALSE),1)="T",3,IF(LEFT(VLOOKUP($A42,'Fanion Heren'!$A:$C,3,FALSE),1)="L",2,IF(LEFT(VLOOKUP($A42,'Fanion Heren'!$A:$C,3,FALSE),1)="P",1,0)))))</f>
        <v>0</v>
      </c>
      <c r="G42" s="6">
        <f>IF(ISERROR(VLOOKUP($A42,'Fanion Heren'!$E:$G,3,FALSE))=TRUE,0,IF(VLOOKUP($A42,'Fanion Heren'!$E:$G,3,FALSE)="EML",2,IF(LEFT(VLOOKUP($A42,'Fanion Heren'!$E:$G,3,FALSE),1)="T",2,IF(LEFT(VLOOKUP($A42,'Fanion Heren'!$E:$G,3,FALSE),1)="L",2,IF(LEFT(VLOOKUP($A42,'Fanion Heren'!$E:$G,3,FALSE),1)="P",1,0)))))</f>
        <v>0</v>
      </c>
      <c r="H42" s="6" t="str">
        <f>VLOOKUP($A42,'Aantal &lt;21'!$A:$C,3,FALSE)</f>
        <v/>
      </c>
      <c r="I42" s="6">
        <f>IF(ISERROR(VLOOKUP($A42,Jeugdfonds!$A:$C,3,FALSE))=TRUE,1,IF(VLOOKUP($A42,Jeugdfonds!$A:$C,3,FALSE)&gt;=6000,5,IF(VLOOKUP($A42,Jeugdfonds!$A:$C,3,FALSE)&gt;=3000,4,IF(VLOOKUP($A42,Jeugdfonds!$A:$C,3,FALSE)&gt;=1000,3,IF(VLOOKUP($A42,Jeugdfonds!$A:$C,3,FALSE)&gt;=100,2,1)))))</f>
        <v>1</v>
      </c>
      <c r="J42" s="10">
        <f t="shared" si="1"/>
        <v>1</v>
      </c>
      <c r="K42" s="7">
        <f>IF(ISERROR(VLOOKUP($A42,'Fanion Dames'!$A:$C,3,FALSE))=TRUE,0,IF(LEFT(VLOOKUP($A42,'Fanion Dames'!$A:$C,3,FALSE),1)="T",3,IF(LEFT(VLOOKUP($A42,'Fanion Dames'!$A:$C,3,FALSE),1)="L",2,IF(LEFT(VLOOKUP($A42,'Fanion Dames'!$A:$C,3,FALSE),1)="P",1,0))))</f>
        <v>0</v>
      </c>
      <c r="L42" s="7">
        <f>IF(ISERROR(VLOOKUP($A42,'Fanion Dames'!$E:$G,3,FALSE))=TRUE,0,IF(LEFT(VLOOKUP($A42,'Fanion Dames'!$E:$G,3,FALSE),1)="T",2,IF(LEFT(VLOOKUP($A42,'Fanion Dames'!$E:$G,3,FALSE),1)="L",2,IF(LEFT(VLOOKUP($A42,'Fanion Dames'!$E:$G,3,FALSE),1)="P",1,0))))</f>
        <v>0</v>
      </c>
      <c r="M42" s="7" t="str">
        <f>VLOOKUP($A42,'Aantal &lt;21'!$A:$D,4,FALSE)</f>
        <v/>
      </c>
      <c r="N42" s="7">
        <f>IF(ISERROR(VLOOKUP(A42,Jeugdfonds!A38:C250,3,FALSE))=TRUE,1,IF(VLOOKUP(A42,Jeugdfonds!A38:C250,3,FALSE)&gt;=6000,5,IF(VLOOKUP(A42,Jeugdfonds!A38:C250,3,FALSE)&gt;=3000,4,IF(VLOOKUP(A42,Jeugdfonds!A38:C250,3,FALSE)&gt;=1000,3,IF(VLOOKUP(A42,Jeugdfonds!A38:C250,3,FALSE)&gt;=100,2,1)))))</f>
        <v>1</v>
      </c>
      <c r="O42" s="16">
        <f t="shared" si="2"/>
        <v>1</v>
      </c>
      <c r="P42" s="12">
        <f>IF(ISERROR(VLOOKUP($A42,Jeugdcoördinator!$A:$C,4,FALSE))=TRUE,0,IF(VLOOKUP($A42,Jeugdcoördinator!$A:$C,4,FALSE)="Professioneel",3,IF(VLOOKUP($A42,Jeugdcoördinator!$A:$C,4,FALSE)="Vrijwilliger",2,0)))</f>
        <v>0</v>
      </c>
      <c r="Q42" s="12">
        <f>IF(VLOOKUP($A42,'Extra Dipl. Onderbouw'!A:C,3,FALSE)="",0,IF(VLOOKUP($A42,'Extra Dipl. Onderbouw'!A:C,3,FALSE)&lt;&gt;"Instructeur B",3,1))</f>
        <v>0</v>
      </c>
      <c r="R42" s="12">
        <f>IF(ISERROR(VLOOKUP($A42,Jeugdleden!$A:$C,3,FALSE))=TRUE,1,IF(VLOOKUP($A42,Jeugdleden!$A:$C,3,FALSE)&gt;=125,5,IF(VLOOKUP($A42,Jeugdleden!$A:$C,3,FALSE)&gt;=100,4,IF(VLOOKUP($A42,Jeugdleden!$A:$C,3,FALSE)&gt;=75,3,IF(VLOOKUP($A42,Jeugdleden!$A:$C,3,FALSE)&gt;=50,2,1)))))</f>
        <v>1</v>
      </c>
      <c r="S42" s="14">
        <f t="shared" si="3"/>
        <v>1</v>
      </c>
    </row>
    <row r="43" spans="1:19" x14ac:dyDescent="0.25">
      <c r="A43" s="25">
        <v>1029</v>
      </c>
      <c r="B43" s="25" t="str">
        <f>VLOOKUP($A43,Para!$D$1:$E$996,2,FALSE)</f>
        <v>Basketclub Red Sharks Koekelare</v>
      </c>
      <c r="C43" s="18">
        <f>IF(VLOOKUP($A43,Faciliteiten!$A:$D,3,FALSE)="&gt;=2m",5,IF(VLOOKUP($A43,Faciliteiten!$A:$D,3,FALSE)="&lt;2m-&gt;=1m",3,1))</f>
        <v>5</v>
      </c>
      <c r="D43" s="18">
        <f>IF(VLOOKUP($A43,Faciliteiten!$A:$D,4,FALSE)="Klasse 3",5,IF(VLOOKUP($A43,Faciliteiten!$A:$D,4,FALSE)="Klasse 2",3,1))</f>
        <v>5</v>
      </c>
      <c r="E43" s="20">
        <f t="shared" si="0"/>
        <v>10</v>
      </c>
      <c r="F43" s="6">
        <f>IF(ISERROR(VLOOKUP($A43,'Fanion Heren'!$A:$C,3,FALSE))=TRUE,0,IF(VLOOKUP($A43,'Fanion Heren'!$A:$C,3,FALSE)="BNXT",3,IF(LEFT(VLOOKUP($A43,'Fanion Heren'!$A:$C,3,FALSE),1)="T",3,IF(LEFT(VLOOKUP($A43,'Fanion Heren'!$A:$C,3,FALSE),1)="L",2,IF(LEFT(VLOOKUP($A43,'Fanion Heren'!$A:$C,3,FALSE),1)="P",1,0)))))</f>
        <v>0</v>
      </c>
      <c r="G43" s="6">
        <f>IF(ISERROR(VLOOKUP($A43,'Fanion Heren'!$E:$G,3,FALSE))=TRUE,0,IF(VLOOKUP($A43,'Fanion Heren'!$E:$G,3,FALSE)="EML",2,IF(LEFT(VLOOKUP($A43,'Fanion Heren'!$E:$G,3,FALSE),1)="T",2,IF(LEFT(VLOOKUP($A43,'Fanion Heren'!$E:$G,3,FALSE),1)="L",2,IF(LEFT(VLOOKUP($A43,'Fanion Heren'!$E:$G,3,FALSE),1)="P",1,0)))))</f>
        <v>0</v>
      </c>
      <c r="H43" s="6" t="str">
        <f>VLOOKUP($A43,'Aantal &lt;21'!$A:$C,3,FALSE)</f>
        <v/>
      </c>
      <c r="I43" s="6">
        <f>IF(ISERROR(VLOOKUP($A43,Jeugdfonds!$A:$C,3,FALSE))=TRUE,1,IF(VLOOKUP($A43,Jeugdfonds!$A:$C,3,FALSE)&gt;=6000,5,IF(VLOOKUP($A43,Jeugdfonds!$A:$C,3,FALSE)&gt;=3000,4,IF(VLOOKUP($A43,Jeugdfonds!$A:$C,3,FALSE)&gt;=1000,3,IF(VLOOKUP($A43,Jeugdfonds!$A:$C,3,FALSE)&gt;=100,2,1)))))</f>
        <v>3</v>
      </c>
      <c r="J43" s="10">
        <f t="shared" si="1"/>
        <v>3</v>
      </c>
      <c r="K43" s="7">
        <f>IF(ISERROR(VLOOKUP($A43,'Fanion Dames'!$A:$C,3,FALSE))=TRUE,0,IF(LEFT(VLOOKUP($A43,'Fanion Dames'!$A:$C,3,FALSE),1)="T",3,IF(LEFT(VLOOKUP($A43,'Fanion Dames'!$A:$C,3,FALSE),1)="L",2,IF(LEFT(VLOOKUP($A43,'Fanion Dames'!$A:$C,3,FALSE),1)="P",1,0))))</f>
        <v>0</v>
      </c>
      <c r="L43" s="7">
        <f>IF(ISERROR(VLOOKUP($A43,'Fanion Dames'!$E:$G,3,FALSE))=TRUE,0,IF(LEFT(VLOOKUP($A43,'Fanion Dames'!$E:$G,3,FALSE),1)="T",2,IF(LEFT(VLOOKUP($A43,'Fanion Dames'!$E:$G,3,FALSE),1)="L",2,IF(LEFT(VLOOKUP($A43,'Fanion Dames'!$E:$G,3,FALSE),1)="P",1,0))))</f>
        <v>0</v>
      </c>
      <c r="M43" s="7" t="str">
        <f>VLOOKUP($A43,'Aantal &lt;21'!$A:$D,4,FALSE)</f>
        <v/>
      </c>
      <c r="N43" s="7">
        <f>IF(ISERROR(VLOOKUP(A43,Jeugdfonds!A39:C251,3,FALSE))=TRUE,1,IF(VLOOKUP(A43,Jeugdfonds!A39:C251,3,FALSE)&gt;=6000,5,IF(VLOOKUP(A43,Jeugdfonds!A39:C251,3,FALSE)&gt;=3000,4,IF(VLOOKUP(A43,Jeugdfonds!A39:C251,3,FALSE)&gt;=1000,3,IF(VLOOKUP(A43,Jeugdfonds!A39:C251,3,FALSE)&gt;=100,2,1)))))</f>
        <v>3</v>
      </c>
      <c r="O43" s="16">
        <f t="shared" si="2"/>
        <v>3</v>
      </c>
      <c r="P43" s="12">
        <f>IF(ISERROR(VLOOKUP($A43,Jeugdcoördinator!$A:$C,4,FALSE))=TRUE,0,IF(VLOOKUP($A43,Jeugdcoördinator!$A:$C,4,FALSE)="Professioneel",3,IF(VLOOKUP($A43,Jeugdcoördinator!$A:$C,4,FALSE)="Vrijwilliger",2,0)))</f>
        <v>0</v>
      </c>
      <c r="Q43" s="12">
        <f>IF(VLOOKUP($A43,'Extra Dipl. Onderbouw'!A:C,3,FALSE)="",0,IF(VLOOKUP($A43,'Extra Dipl. Onderbouw'!A:C,3,FALSE)&lt;&gt;"Instructeur B",3,1))</f>
        <v>0</v>
      </c>
      <c r="R43" s="12">
        <f>IF(ISERROR(VLOOKUP($A43,Jeugdleden!$A:$C,3,FALSE))=TRUE,1,IF(VLOOKUP($A43,Jeugdleden!$A:$C,3,FALSE)&gt;=125,5,IF(VLOOKUP($A43,Jeugdleden!$A:$C,3,FALSE)&gt;=100,4,IF(VLOOKUP($A43,Jeugdleden!$A:$C,3,FALSE)&gt;=75,3,IF(VLOOKUP($A43,Jeugdleden!$A:$C,3,FALSE)&gt;=50,2,1)))))</f>
        <v>5</v>
      </c>
      <c r="S43" s="14">
        <f t="shared" si="3"/>
        <v>5</v>
      </c>
    </row>
    <row r="44" spans="1:19" x14ac:dyDescent="0.25">
      <c r="A44" s="25">
        <v>1061</v>
      </c>
      <c r="B44" s="25" t="str">
        <f>VLOOKUP($A44,Para!$D$1:$E$996,2,FALSE)</f>
        <v>BBC Gullegem</v>
      </c>
      <c r="C44" s="18">
        <f>IF(VLOOKUP($A44,Faciliteiten!$A:$D,3,FALSE)="&gt;=2m",5,IF(VLOOKUP($A44,Faciliteiten!$A:$D,3,FALSE)="&lt;2m-&gt;=1m",3,1))</f>
        <v>3</v>
      </c>
      <c r="D44" s="18">
        <f>IF(VLOOKUP($A44,Faciliteiten!$A:$D,4,FALSE)="Klasse 3",5,IF(VLOOKUP($A44,Faciliteiten!$A:$D,4,FALSE)="Klasse 2",3,1))</f>
        <v>5</v>
      </c>
      <c r="E44" s="20">
        <f t="shared" si="0"/>
        <v>8</v>
      </c>
      <c r="F44" s="6">
        <f>IF(ISERROR(VLOOKUP($A44,'Fanion Heren'!$A:$C,3,FALSE))=TRUE,0,IF(VLOOKUP($A44,'Fanion Heren'!$A:$C,3,FALSE)="BNXT",3,IF(LEFT(VLOOKUP($A44,'Fanion Heren'!$A:$C,3,FALSE),1)="T",3,IF(LEFT(VLOOKUP($A44,'Fanion Heren'!$A:$C,3,FALSE),1)="L",2,IF(LEFT(VLOOKUP($A44,'Fanion Heren'!$A:$C,3,FALSE),1)="P",1,0)))))</f>
        <v>0</v>
      </c>
      <c r="G44" s="6">
        <f>IF(ISERROR(VLOOKUP($A44,'Fanion Heren'!$E:$G,3,FALSE))=TRUE,0,IF(VLOOKUP($A44,'Fanion Heren'!$E:$G,3,FALSE)="EML",2,IF(LEFT(VLOOKUP($A44,'Fanion Heren'!$E:$G,3,FALSE),1)="T",2,IF(LEFT(VLOOKUP($A44,'Fanion Heren'!$E:$G,3,FALSE),1)="L",2,IF(LEFT(VLOOKUP($A44,'Fanion Heren'!$E:$G,3,FALSE),1)="P",1,0)))))</f>
        <v>0</v>
      </c>
      <c r="H44" s="6" t="str">
        <f>VLOOKUP($A44,'Aantal &lt;21'!$A:$C,3,FALSE)</f>
        <v/>
      </c>
      <c r="I44" s="6">
        <f>IF(ISERROR(VLOOKUP($A44,Jeugdfonds!$A:$C,3,FALSE))=TRUE,1,IF(VLOOKUP($A44,Jeugdfonds!$A:$C,3,FALSE)&gt;=6000,5,IF(VLOOKUP($A44,Jeugdfonds!$A:$C,3,FALSE)&gt;=3000,4,IF(VLOOKUP($A44,Jeugdfonds!$A:$C,3,FALSE)&gt;=1000,3,IF(VLOOKUP($A44,Jeugdfonds!$A:$C,3,FALSE)&gt;=100,2,1)))))</f>
        <v>3</v>
      </c>
      <c r="J44" s="10">
        <f t="shared" si="1"/>
        <v>3</v>
      </c>
      <c r="K44" s="7">
        <f>IF(ISERROR(VLOOKUP($A44,'Fanion Dames'!$A:$C,3,FALSE))=TRUE,0,IF(LEFT(VLOOKUP($A44,'Fanion Dames'!$A:$C,3,FALSE),1)="T",3,IF(LEFT(VLOOKUP($A44,'Fanion Dames'!$A:$C,3,FALSE),1)="L",2,IF(LEFT(VLOOKUP($A44,'Fanion Dames'!$A:$C,3,FALSE),1)="P",1,0))))</f>
        <v>0</v>
      </c>
      <c r="L44" s="7">
        <f>IF(ISERROR(VLOOKUP($A44,'Fanion Dames'!$E:$G,3,FALSE))=TRUE,0,IF(LEFT(VLOOKUP($A44,'Fanion Dames'!$E:$G,3,FALSE),1)="T",2,IF(LEFT(VLOOKUP($A44,'Fanion Dames'!$E:$G,3,FALSE),1)="L",2,IF(LEFT(VLOOKUP($A44,'Fanion Dames'!$E:$G,3,FALSE),1)="P",1,0))))</f>
        <v>0</v>
      </c>
      <c r="M44" s="7" t="str">
        <f>VLOOKUP($A44,'Aantal &lt;21'!$A:$D,4,FALSE)</f>
        <v/>
      </c>
      <c r="N44" s="7">
        <f>IF(ISERROR(VLOOKUP(A44,Jeugdfonds!A40:C252,3,FALSE))=TRUE,1,IF(VLOOKUP(A44,Jeugdfonds!A40:C252,3,FALSE)&gt;=6000,5,IF(VLOOKUP(A44,Jeugdfonds!A40:C252,3,FALSE)&gt;=3000,4,IF(VLOOKUP(A44,Jeugdfonds!A40:C252,3,FALSE)&gt;=1000,3,IF(VLOOKUP(A44,Jeugdfonds!A40:C252,3,FALSE)&gt;=100,2,1)))))</f>
        <v>3</v>
      </c>
      <c r="O44" s="16">
        <f t="shared" si="2"/>
        <v>3</v>
      </c>
      <c r="P44" s="12">
        <f>IF(ISERROR(VLOOKUP($A44,Jeugdcoördinator!$A:$C,4,FALSE))=TRUE,0,IF(VLOOKUP($A44,Jeugdcoördinator!$A:$C,4,FALSE)="Professioneel",3,IF(VLOOKUP($A44,Jeugdcoördinator!$A:$C,4,FALSE)="Vrijwilliger",2,0)))</f>
        <v>0</v>
      </c>
      <c r="Q44" s="12">
        <f>IF(VLOOKUP($A44,'Extra Dipl. Onderbouw'!A:C,3,FALSE)="",0,IF(VLOOKUP($A44,'Extra Dipl. Onderbouw'!A:C,3,FALSE)&lt;&gt;"Instructeur B",3,1))</f>
        <v>0</v>
      </c>
      <c r="R44" s="12">
        <f>IF(ISERROR(VLOOKUP($A44,Jeugdleden!$A:$C,3,FALSE))=TRUE,1,IF(VLOOKUP($A44,Jeugdleden!$A:$C,3,FALSE)&gt;=125,5,IF(VLOOKUP($A44,Jeugdleden!$A:$C,3,FALSE)&gt;=100,4,IF(VLOOKUP($A44,Jeugdleden!$A:$C,3,FALSE)&gt;=75,3,IF(VLOOKUP($A44,Jeugdleden!$A:$C,3,FALSE)&gt;=50,2,1)))))</f>
        <v>5</v>
      </c>
      <c r="S44" s="14">
        <f t="shared" si="3"/>
        <v>5</v>
      </c>
    </row>
    <row r="45" spans="1:19" x14ac:dyDescent="0.25">
      <c r="A45" s="25">
        <v>1068</v>
      </c>
      <c r="B45" s="25" t="str">
        <f>VLOOKUP($A45,Para!$D$1:$E$996,2,FALSE)</f>
        <v>Geranimo Bornem Basket</v>
      </c>
      <c r="C45" s="18">
        <f>IF(VLOOKUP($A45,Faciliteiten!$A:$D,3,FALSE)="&gt;=2m",5,IF(VLOOKUP($A45,Faciliteiten!$A:$D,3,FALSE)="&lt;2m-&gt;=1m",3,1))</f>
        <v>5</v>
      </c>
      <c r="D45" s="18">
        <f>IF(VLOOKUP($A45,Faciliteiten!$A:$D,4,FALSE)="Klasse 3",5,IF(VLOOKUP($A45,Faciliteiten!$A:$D,4,FALSE)="Klasse 2",3,1))</f>
        <v>5</v>
      </c>
      <c r="E45" s="20">
        <f t="shared" si="0"/>
        <v>10</v>
      </c>
      <c r="F45" s="6">
        <f>IF(ISERROR(VLOOKUP($A45,'Fanion Heren'!$A:$C,3,FALSE))=TRUE,0,IF(VLOOKUP($A45,'Fanion Heren'!$A:$C,3,FALSE)="BNXT",3,IF(LEFT(VLOOKUP($A45,'Fanion Heren'!$A:$C,3,FALSE),1)="T",3,IF(LEFT(VLOOKUP($A45,'Fanion Heren'!$A:$C,3,FALSE),1)="L",2,IF(LEFT(VLOOKUP($A45,'Fanion Heren'!$A:$C,3,FALSE),1)="P",1,0)))))</f>
        <v>2</v>
      </c>
      <c r="G45" s="6">
        <f>IF(ISERROR(VLOOKUP($A45,'Fanion Heren'!$E:$G,3,FALSE))=TRUE,0,IF(VLOOKUP($A45,'Fanion Heren'!$E:$G,3,FALSE)="EML",2,IF(LEFT(VLOOKUP($A45,'Fanion Heren'!$E:$G,3,FALSE),1)="T",2,IF(LEFT(VLOOKUP($A45,'Fanion Heren'!$E:$G,3,FALSE),1)="L",2,IF(LEFT(VLOOKUP($A45,'Fanion Heren'!$E:$G,3,FALSE),1)="P",1,0)))))</f>
        <v>0</v>
      </c>
      <c r="H45" s="6" t="str">
        <f>VLOOKUP($A45,'Aantal &lt;21'!$A:$C,3,FALSE)</f>
        <v/>
      </c>
      <c r="I45" s="6">
        <f>IF(ISERROR(VLOOKUP($A45,Jeugdfonds!$A:$C,3,FALSE))=TRUE,1,IF(VLOOKUP($A45,Jeugdfonds!$A:$C,3,FALSE)&gt;=6000,5,IF(VLOOKUP($A45,Jeugdfonds!$A:$C,3,FALSE)&gt;=3000,4,IF(VLOOKUP($A45,Jeugdfonds!$A:$C,3,FALSE)&gt;=1000,3,IF(VLOOKUP($A45,Jeugdfonds!$A:$C,3,FALSE)&gt;=100,2,1)))))</f>
        <v>3</v>
      </c>
      <c r="J45" s="10">
        <f t="shared" si="1"/>
        <v>5</v>
      </c>
      <c r="K45" s="7">
        <f>IF(ISERROR(VLOOKUP($A45,'Fanion Dames'!$A:$C,3,FALSE))=TRUE,0,IF(LEFT(VLOOKUP($A45,'Fanion Dames'!$A:$C,3,FALSE),1)="T",3,IF(LEFT(VLOOKUP($A45,'Fanion Dames'!$A:$C,3,FALSE),1)="L",2,IF(LEFT(VLOOKUP($A45,'Fanion Dames'!$A:$C,3,FALSE),1)="P",1,0))))</f>
        <v>0</v>
      </c>
      <c r="L45" s="7">
        <f>IF(ISERROR(VLOOKUP($A45,'Fanion Dames'!$E:$G,3,FALSE))=TRUE,0,IF(LEFT(VLOOKUP($A45,'Fanion Dames'!$E:$G,3,FALSE),1)="T",2,IF(LEFT(VLOOKUP($A45,'Fanion Dames'!$E:$G,3,FALSE),1)="L",2,IF(LEFT(VLOOKUP($A45,'Fanion Dames'!$E:$G,3,FALSE),1)="P",1,0))))</f>
        <v>0</v>
      </c>
      <c r="M45" s="7" t="str">
        <f>VLOOKUP($A45,'Aantal &lt;21'!$A:$D,4,FALSE)</f>
        <v/>
      </c>
      <c r="N45" s="7">
        <f>IF(ISERROR(VLOOKUP(A45,Jeugdfonds!A41:C253,3,FALSE))=TRUE,1,IF(VLOOKUP(A45,Jeugdfonds!A41:C253,3,FALSE)&gt;=6000,5,IF(VLOOKUP(A45,Jeugdfonds!A41:C253,3,FALSE)&gt;=3000,4,IF(VLOOKUP(A45,Jeugdfonds!A41:C253,3,FALSE)&gt;=1000,3,IF(VLOOKUP(A45,Jeugdfonds!A41:C253,3,FALSE)&gt;=100,2,1)))))</f>
        <v>3</v>
      </c>
      <c r="O45" s="16">
        <f t="shared" si="2"/>
        <v>3</v>
      </c>
      <c r="P45" s="12">
        <f>IF(ISERROR(VLOOKUP($A45,Jeugdcoördinator!$A:$C,4,FALSE))=TRUE,0,IF(VLOOKUP($A45,Jeugdcoördinator!$A:$C,4,FALSE)="Professioneel",3,IF(VLOOKUP($A45,Jeugdcoördinator!$A:$C,4,FALSE)="Vrijwilliger",2,0)))</f>
        <v>0</v>
      </c>
      <c r="Q45" s="12">
        <f>IF(VLOOKUP($A45,'Extra Dipl. Onderbouw'!A:C,3,FALSE)="",0,IF(VLOOKUP($A45,'Extra Dipl. Onderbouw'!A:C,3,FALSE)&lt;&gt;"Instructeur B",3,1))</f>
        <v>3</v>
      </c>
      <c r="R45" s="12">
        <f>IF(ISERROR(VLOOKUP($A45,Jeugdleden!$A:$C,3,FALSE))=TRUE,1,IF(VLOOKUP($A45,Jeugdleden!$A:$C,3,FALSE)&gt;=125,5,IF(VLOOKUP($A45,Jeugdleden!$A:$C,3,FALSE)&gt;=100,4,IF(VLOOKUP($A45,Jeugdleden!$A:$C,3,FALSE)&gt;=75,3,IF(VLOOKUP($A45,Jeugdleden!$A:$C,3,FALSE)&gt;=50,2,1)))))</f>
        <v>5</v>
      </c>
      <c r="S45" s="14">
        <f t="shared" si="3"/>
        <v>8</v>
      </c>
    </row>
    <row r="46" spans="1:19" x14ac:dyDescent="0.25">
      <c r="A46" s="25">
        <v>1086</v>
      </c>
      <c r="B46" s="25" t="str">
        <f>VLOOKUP($A46,Para!$D$1:$E$996,2,FALSE)</f>
        <v>BBC Optima Tessenderlo</v>
      </c>
      <c r="C46" s="18">
        <f>IF(VLOOKUP($A46,Faciliteiten!$A:$D,3,FALSE)="&gt;=2m",5,IF(VLOOKUP($A46,Faciliteiten!$A:$D,3,FALSE)="&lt;2m-&gt;=1m",3,1))</f>
        <v>3</v>
      </c>
      <c r="D46" s="18">
        <f>IF(VLOOKUP($A46,Faciliteiten!$A:$D,4,FALSE)="Klasse 3",5,IF(VLOOKUP($A46,Faciliteiten!$A:$D,4,FALSE)="Klasse 2",3,1))</f>
        <v>5</v>
      </c>
      <c r="E46" s="20">
        <f t="shared" si="0"/>
        <v>8</v>
      </c>
      <c r="F46" s="6">
        <f>IF(ISERROR(VLOOKUP($A46,'Fanion Heren'!$A:$C,3,FALSE))=TRUE,0,IF(VLOOKUP($A46,'Fanion Heren'!$A:$C,3,FALSE)="BNXT",3,IF(LEFT(VLOOKUP($A46,'Fanion Heren'!$A:$C,3,FALSE),1)="T",3,IF(LEFT(VLOOKUP($A46,'Fanion Heren'!$A:$C,3,FALSE),1)="L",2,IF(LEFT(VLOOKUP($A46,'Fanion Heren'!$A:$C,3,FALSE),1)="P",1,0)))))</f>
        <v>1</v>
      </c>
      <c r="G46" s="6">
        <f>IF(ISERROR(VLOOKUP($A46,'Fanion Heren'!$E:$G,3,FALSE))=TRUE,0,IF(VLOOKUP($A46,'Fanion Heren'!$E:$G,3,FALSE)="EML",2,IF(LEFT(VLOOKUP($A46,'Fanion Heren'!$E:$G,3,FALSE),1)="T",2,IF(LEFT(VLOOKUP($A46,'Fanion Heren'!$E:$G,3,FALSE),1)="L",2,IF(LEFT(VLOOKUP($A46,'Fanion Heren'!$E:$G,3,FALSE),1)="P",1,0)))))</f>
        <v>0</v>
      </c>
      <c r="H46" s="6" t="str">
        <f>VLOOKUP($A46,'Aantal &lt;21'!$A:$C,3,FALSE)</f>
        <v/>
      </c>
      <c r="I46" s="6">
        <f>IF(ISERROR(VLOOKUP($A46,Jeugdfonds!$A:$C,3,FALSE))=TRUE,1,IF(VLOOKUP($A46,Jeugdfonds!$A:$C,3,FALSE)&gt;=6000,5,IF(VLOOKUP($A46,Jeugdfonds!$A:$C,3,FALSE)&gt;=3000,4,IF(VLOOKUP($A46,Jeugdfonds!$A:$C,3,FALSE)&gt;=1000,3,IF(VLOOKUP($A46,Jeugdfonds!$A:$C,3,FALSE)&gt;=100,2,1)))))</f>
        <v>3</v>
      </c>
      <c r="J46" s="10">
        <f t="shared" si="1"/>
        <v>4</v>
      </c>
      <c r="K46" s="7">
        <f>IF(ISERROR(VLOOKUP($A46,'Fanion Dames'!$A:$C,3,FALSE))=TRUE,0,IF(LEFT(VLOOKUP($A46,'Fanion Dames'!$A:$C,3,FALSE),1)="T",3,IF(LEFT(VLOOKUP($A46,'Fanion Dames'!$A:$C,3,FALSE),1)="L",2,IF(LEFT(VLOOKUP($A46,'Fanion Dames'!$A:$C,3,FALSE),1)="P",1,0))))</f>
        <v>0</v>
      </c>
      <c r="L46" s="7">
        <f>IF(ISERROR(VLOOKUP($A46,'Fanion Dames'!$E:$G,3,FALSE))=TRUE,0,IF(LEFT(VLOOKUP($A46,'Fanion Dames'!$E:$G,3,FALSE),1)="T",2,IF(LEFT(VLOOKUP($A46,'Fanion Dames'!$E:$G,3,FALSE),1)="L",2,IF(LEFT(VLOOKUP($A46,'Fanion Dames'!$E:$G,3,FALSE),1)="P",1,0))))</f>
        <v>0</v>
      </c>
      <c r="M46" s="7" t="str">
        <f>VLOOKUP($A46,'Aantal &lt;21'!$A:$D,4,FALSE)</f>
        <v/>
      </c>
      <c r="N46" s="7">
        <f>IF(ISERROR(VLOOKUP(A46,Jeugdfonds!A42:C254,3,FALSE))=TRUE,1,IF(VLOOKUP(A46,Jeugdfonds!A42:C254,3,FALSE)&gt;=6000,5,IF(VLOOKUP(A46,Jeugdfonds!A42:C254,3,FALSE)&gt;=3000,4,IF(VLOOKUP(A46,Jeugdfonds!A42:C254,3,FALSE)&gt;=1000,3,IF(VLOOKUP(A46,Jeugdfonds!A42:C254,3,FALSE)&gt;=100,2,1)))))</f>
        <v>3</v>
      </c>
      <c r="O46" s="16">
        <f t="shared" si="2"/>
        <v>3</v>
      </c>
      <c r="P46" s="12">
        <f>IF(ISERROR(VLOOKUP($A46,Jeugdcoördinator!$A:$C,4,FALSE))=TRUE,0,IF(VLOOKUP($A46,Jeugdcoördinator!$A:$C,4,FALSE)="Professioneel",3,IF(VLOOKUP($A46,Jeugdcoördinator!$A:$C,4,FALSE)="Vrijwilliger",2,0)))</f>
        <v>0</v>
      </c>
      <c r="Q46" s="12">
        <f>IF(VLOOKUP($A46,'Extra Dipl. Onderbouw'!A:C,3,FALSE)="",0,IF(VLOOKUP($A46,'Extra Dipl. Onderbouw'!A:C,3,FALSE)&lt;&gt;"Instructeur B",3,1))</f>
        <v>0</v>
      </c>
      <c r="R46" s="12">
        <f>IF(ISERROR(VLOOKUP($A46,Jeugdleden!$A:$C,3,FALSE))=TRUE,1,IF(VLOOKUP($A46,Jeugdleden!$A:$C,3,FALSE)&gt;=125,5,IF(VLOOKUP($A46,Jeugdleden!$A:$C,3,FALSE)&gt;=100,4,IF(VLOOKUP($A46,Jeugdleden!$A:$C,3,FALSE)&gt;=75,3,IF(VLOOKUP($A46,Jeugdleden!$A:$C,3,FALSE)&gt;=50,2,1)))))</f>
        <v>5</v>
      </c>
      <c r="S46" s="14">
        <f t="shared" si="3"/>
        <v>5</v>
      </c>
    </row>
    <row r="47" spans="1:19" x14ac:dyDescent="0.25">
      <c r="A47" s="25">
        <v>1095</v>
      </c>
      <c r="B47" s="25" t="str">
        <f>VLOOKUP($A47,Para!$D$1:$E$996,2,FALSE)</f>
        <v>Koninklijke BBC Union Leopoldsburg</v>
      </c>
      <c r="C47" s="18">
        <f>IF(VLOOKUP($A47,Faciliteiten!$A:$D,3,FALSE)="&gt;=2m",5,IF(VLOOKUP($A47,Faciliteiten!$A:$D,3,FALSE)="&lt;2m-&gt;=1m",3,1))</f>
        <v>1</v>
      </c>
      <c r="D47" s="18">
        <f>IF(VLOOKUP($A47,Faciliteiten!$A:$D,4,FALSE)="Klasse 3",5,IF(VLOOKUP($A47,Faciliteiten!$A:$D,4,FALSE)="Klasse 2",3,1))</f>
        <v>1</v>
      </c>
      <c r="E47" s="20">
        <f t="shared" si="0"/>
        <v>2</v>
      </c>
      <c r="F47" s="6">
        <f>IF(ISERROR(VLOOKUP($A47,'Fanion Heren'!$A:$C,3,FALSE))=TRUE,0,IF(VLOOKUP($A47,'Fanion Heren'!$A:$C,3,FALSE)="BNXT",3,IF(LEFT(VLOOKUP($A47,'Fanion Heren'!$A:$C,3,FALSE),1)="T",3,IF(LEFT(VLOOKUP($A47,'Fanion Heren'!$A:$C,3,FALSE),1)="L",2,IF(LEFT(VLOOKUP($A47,'Fanion Heren'!$A:$C,3,FALSE),1)="P",1,0)))))</f>
        <v>1</v>
      </c>
      <c r="G47" s="6">
        <f>IF(ISERROR(VLOOKUP($A47,'Fanion Heren'!$E:$G,3,FALSE))=TRUE,0,IF(VLOOKUP($A47,'Fanion Heren'!$E:$G,3,FALSE)="EML",2,IF(LEFT(VLOOKUP($A47,'Fanion Heren'!$E:$G,3,FALSE),1)="T",2,IF(LEFT(VLOOKUP($A47,'Fanion Heren'!$E:$G,3,FALSE),1)="L",2,IF(LEFT(VLOOKUP($A47,'Fanion Heren'!$E:$G,3,FALSE),1)="P",1,0)))))</f>
        <v>0</v>
      </c>
      <c r="H47" s="6" t="str">
        <f>VLOOKUP($A47,'Aantal &lt;21'!$A:$C,3,FALSE)</f>
        <v/>
      </c>
      <c r="I47" s="6">
        <f>IF(ISERROR(VLOOKUP($A47,Jeugdfonds!$A:$C,3,FALSE))=TRUE,1,IF(VLOOKUP($A47,Jeugdfonds!$A:$C,3,FALSE)&gt;=6000,5,IF(VLOOKUP($A47,Jeugdfonds!$A:$C,3,FALSE)&gt;=3000,4,IF(VLOOKUP($A47,Jeugdfonds!$A:$C,3,FALSE)&gt;=1000,3,IF(VLOOKUP($A47,Jeugdfonds!$A:$C,3,FALSE)&gt;=100,2,1)))))</f>
        <v>4</v>
      </c>
      <c r="J47" s="10">
        <f t="shared" si="1"/>
        <v>5</v>
      </c>
      <c r="K47" s="7">
        <f>IF(ISERROR(VLOOKUP($A47,'Fanion Dames'!$A:$C,3,FALSE))=TRUE,0,IF(LEFT(VLOOKUP($A47,'Fanion Dames'!$A:$C,3,FALSE),1)="T",3,IF(LEFT(VLOOKUP($A47,'Fanion Dames'!$A:$C,3,FALSE),1)="L",2,IF(LEFT(VLOOKUP($A47,'Fanion Dames'!$A:$C,3,FALSE),1)="P",1,0))))</f>
        <v>1</v>
      </c>
      <c r="L47" s="7">
        <f>IF(ISERROR(VLOOKUP($A47,'Fanion Dames'!$E:$G,3,FALSE))=TRUE,0,IF(LEFT(VLOOKUP($A47,'Fanion Dames'!$E:$G,3,FALSE),1)="T",2,IF(LEFT(VLOOKUP($A47,'Fanion Dames'!$E:$G,3,FALSE),1)="L",2,IF(LEFT(VLOOKUP($A47,'Fanion Dames'!$E:$G,3,FALSE),1)="P",1,0))))</f>
        <v>0</v>
      </c>
      <c r="M47" s="7" t="str">
        <f>VLOOKUP($A47,'Aantal &lt;21'!$A:$D,4,FALSE)</f>
        <v/>
      </c>
      <c r="N47" s="7">
        <f>IF(ISERROR(VLOOKUP(A47,Jeugdfonds!A43:C255,3,FALSE))=TRUE,1,IF(VLOOKUP(A47,Jeugdfonds!A43:C255,3,FALSE)&gt;=6000,5,IF(VLOOKUP(A47,Jeugdfonds!A43:C255,3,FALSE)&gt;=3000,4,IF(VLOOKUP(A47,Jeugdfonds!A43:C255,3,FALSE)&gt;=1000,3,IF(VLOOKUP(A47,Jeugdfonds!A43:C255,3,FALSE)&gt;=100,2,1)))))</f>
        <v>4</v>
      </c>
      <c r="O47" s="16">
        <f t="shared" si="2"/>
        <v>5</v>
      </c>
      <c r="P47" s="12">
        <f>IF(ISERROR(VLOOKUP($A47,Jeugdcoördinator!$A:$C,4,FALSE))=TRUE,0,IF(VLOOKUP($A47,Jeugdcoördinator!$A:$C,4,FALSE)="Professioneel",3,IF(VLOOKUP($A47,Jeugdcoördinator!$A:$C,4,FALSE)="Vrijwilliger",2,0)))</f>
        <v>0</v>
      </c>
      <c r="Q47" s="12">
        <f>IF(VLOOKUP($A47,'Extra Dipl. Onderbouw'!A:C,3,FALSE)="",0,IF(VLOOKUP($A47,'Extra Dipl. Onderbouw'!A:C,3,FALSE)&lt;&gt;"Instructeur B",3,1))</f>
        <v>3</v>
      </c>
      <c r="R47" s="12">
        <f>IF(ISERROR(VLOOKUP($A47,Jeugdleden!$A:$C,3,FALSE))=TRUE,1,IF(VLOOKUP($A47,Jeugdleden!$A:$C,3,FALSE)&gt;=125,5,IF(VLOOKUP($A47,Jeugdleden!$A:$C,3,FALSE)&gt;=100,4,IF(VLOOKUP($A47,Jeugdleden!$A:$C,3,FALSE)&gt;=75,3,IF(VLOOKUP($A47,Jeugdleden!$A:$C,3,FALSE)&gt;=50,2,1)))))</f>
        <v>5</v>
      </c>
      <c r="S47" s="14">
        <f t="shared" si="3"/>
        <v>8</v>
      </c>
    </row>
    <row r="48" spans="1:19" x14ac:dyDescent="0.25">
      <c r="A48" s="25">
        <v>1114</v>
      </c>
      <c r="B48" s="25" t="str">
        <f>VLOOKUP($A48,Para!$D$1:$E$996,2,FALSE)</f>
        <v>Basket Club Groot Dilbeek</v>
      </c>
      <c r="C48" s="18">
        <f>IF(VLOOKUP($A48,Faciliteiten!$A:$D,3,FALSE)="&gt;=2m",5,IF(VLOOKUP($A48,Faciliteiten!$A:$D,3,FALSE)="&lt;2m-&gt;=1m",3,1))</f>
        <v>5</v>
      </c>
      <c r="D48" s="18">
        <f>IF(VLOOKUP($A48,Faciliteiten!$A:$D,4,FALSE)="Klasse 3",5,IF(VLOOKUP($A48,Faciliteiten!$A:$D,4,FALSE)="Klasse 2",3,1))</f>
        <v>5</v>
      </c>
      <c r="E48" s="20">
        <f t="shared" si="0"/>
        <v>10</v>
      </c>
      <c r="F48" s="6">
        <f>IF(ISERROR(VLOOKUP($A48,'Fanion Heren'!$A:$C,3,FALSE))=TRUE,0,IF(VLOOKUP($A48,'Fanion Heren'!$A:$C,3,FALSE)="BNXT",3,IF(LEFT(VLOOKUP($A48,'Fanion Heren'!$A:$C,3,FALSE),1)="T",3,IF(LEFT(VLOOKUP($A48,'Fanion Heren'!$A:$C,3,FALSE),1)="L",2,IF(LEFT(VLOOKUP($A48,'Fanion Heren'!$A:$C,3,FALSE),1)="P",1,0)))))</f>
        <v>0</v>
      </c>
      <c r="G48" s="6">
        <f>IF(ISERROR(VLOOKUP($A48,'Fanion Heren'!$E:$G,3,FALSE))=TRUE,0,IF(VLOOKUP($A48,'Fanion Heren'!$E:$G,3,FALSE)="EML",2,IF(LEFT(VLOOKUP($A48,'Fanion Heren'!$E:$G,3,FALSE),1)="T",2,IF(LEFT(VLOOKUP($A48,'Fanion Heren'!$E:$G,3,FALSE),1)="L",2,IF(LEFT(VLOOKUP($A48,'Fanion Heren'!$E:$G,3,FALSE),1)="P",1,0)))))</f>
        <v>0</v>
      </c>
      <c r="H48" s="6" t="str">
        <f>VLOOKUP($A48,'Aantal &lt;21'!$A:$C,3,FALSE)</f>
        <v/>
      </c>
      <c r="I48" s="6">
        <f>IF(ISERROR(VLOOKUP($A48,Jeugdfonds!$A:$C,3,FALSE))=TRUE,1,IF(VLOOKUP($A48,Jeugdfonds!$A:$C,3,FALSE)&gt;=6000,5,IF(VLOOKUP($A48,Jeugdfonds!$A:$C,3,FALSE)&gt;=3000,4,IF(VLOOKUP($A48,Jeugdfonds!$A:$C,3,FALSE)&gt;=1000,3,IF(VLOOKUP($A48,Jeugdfonds!$A:$C,3,FALSE)&gt;=100,2,1)))))</f>
        <v>3</v>
      </c>
      <c r="J48" s="10">
        <f t="shared" si="1"/>
        <v>3</v>
      </c>
      <c r="K48" s="7">
        <f>IF(ISERROR(VLOOKUP($A48,'Fanion Dames'!$A:$C,3,FALSE))=TRUE,0,IF(LEFT(VLOOKUP($A48,'Fanion Dames'!$A:$C,3,FALSE),1)="T",3,IF(LEFT(VLOOKUP($A48,'Fanion Dames'!$A:$C,3,FALSE),1)="L",2,IF(LEFT(VLOOKUP($A48,'Fanion Dames'!$A:$C,3,FALSE),1)="P",1,0))))</f>
        <v>0</v>
      </c>
      <c r="L48" s="7">
        <f>IF(ISERROR(VLOOKUP($A48,'Fanion Dames'!$E:$G,3,FALSE))=TRUE,0,IF(LEFT(VLOOKUP($A48,'Fanion Dames'!$E:$G,3,FALSE),1)="T",2,IF(LEFT(VLOOKUP($A48,'Fanion Dames'!$E:$G,3,FALSE),1)="L",2,IF(LEFT(VLOOKUP($A48,'Fanion Dames'!$E:$G,3,FALSE),1)="P",1,0))))</f>
        <v>0</v>
      </c>
      <c r="M48" s="7" t="str">
        <f>VLOOKUP($A48,'Aantal &lt;21'!$A:$D,4,FALSE)</f>
        <v/>
      </c>
      <c r="N48" s="7">
        <f>IF(ISERROR(VLOOKUP(A48,Jeugdfonds!A44:C256,3,FALSE))=TRUE,1,IF(VLOOKUP(A48,Jeugdfonds!A44:C256,3,FALSE)&gt;=6000,5,IF(VLOOKUP(A48,Jeugdfonds!A44:C256,3,FALSE)&gt;=3000,4,IF(VLOOKUP(A48,Jeugdfonds!A44:C256,3,FALSE)&gt;=1000,3,IF(VLOOKUP(A48,Jeugdfonds!A44:C256,3,FALSE)&gt;=100,2,1)))))</f>
        <v>3</v>
      </c>
      <c r="O48" s="16">
        <f t="shared" si="2"/>
        <v>3</v>
      </c>
      <c r="P48" s="12">
        <f>IF(ISERROR(VLOOKUP($A48,Jeugdcoördinator!$A:$C,4,FALSE))=TRUE,0,IF(VLOOKUP($A48,Jeugdcoördinator!$A:$C,4,FALSE)="Professioneel",3,IF(VLOOKUP($A48,Jeugdcoördinator!$A:$C,4,FALSE)="Vrijwilliger",2,0)))</f>
        <v>0</v>
      </c>
      <c r="Q48" s="12">
        <f>IF(VLOOKUP($A48,'Extra Dipl. Onderbouw'!A:C,3,FALSE)="",0,IF(VLOOKUP($A48,'Extra Dipl. Onderbouw'!A:C,3,FALSE)&lt;&gt;"Instructeur B",3,1))</f>
        <v>0</v>
      </c>
      <c r="R48" s="12">
        <f>IF(ISERROR(VLOOKUP($A48,Jeugdleden!$A:$C,3,FALSE))=TRUE,1,IF(VLOOKUP($A48,Jeugdleden!$A:$C,3,FALSE)&gt;=125,5,IF(VLOOKUP($A48,Jeugdleden!$A:$C,3,FALSE)&gt;=100,4,IF(VLOOKUP($A48,Jeugdleden!$A:$C,3,FALSE)&gt;=75,3,IF(VLOOKUP($A48,Jeugdleden!$A:$C,3,FALSE)&gt;=50,2,1)))))</f>
        <v>5</v>
      </c>
      <c r="S48" s="14">
        <f t="shared" si="3"/>
        <v>5</v>
      </c>
    </row>
    <row r="49" spans="1:19" x14ac:dyDescent="0.25">
      <c r="A49" s="25">
        <v>1123</v>
      </c>
      <c r="B49" s="25" t="str">
        <f>VLOOKUP($A49,Para!$D$1:$E$996,2,FALSE)</f>
        <v>Panters Baasrode</v>
      </c>
      <c r="C49" s="18">
        <f>IF(VLOOKUP($A49,Faciliteiten!$A:$D,3,FALSE)="&gt;=2m",5,IF(VLOOKUP($A49,Faciliteiten!$A:$D,3,FALSE)="&lt;2m-&gt;=1m",3,1))</f>
        <v>5</v>
      </c>
      <c r="D49" s="18">
        <f>IF(VLOOKUP($A49,Faciliteiten!$A:$D,4,FALSE)="Klasse 3",5,IF(VLOOKUP($A49,Faciliteiten!$A:$D,4,FALSE)="Klasse 2",3,1))</f>
        <v>5</v>
      </c>
      <c r="E49" s="20">
        <f t="shared" si="0"/>
        <v>10</v>
      </c>
      <c r="F49" s="6">
        <f>IF(ISERROR(VLOOKUP($A49,'Fanion Heren'!$A:$C,3,FALSE))=TRUE,0,IF(VLOOKUP($A49,'Fanion Heren'!$A:$C,3,FALSE)="BNXT",3,IF(LEFT(VLOOKUP($A49,'Fanion Heren'!$A:$C,3,FALSE),1)="T",3,IF(LEFT(VLOOKUP($A49,'Fanion Heren'!$A:$C,3,FALSE),1)="L",2,IF(LEFT(VLOOKUP($A49,'Fanion Heren'!$A:$C,3,FALSE),1)="P",1,0)))))</f>
        <v>2</v>
      </c>
      <c r="G49" s="6">
        <f>IF(ISERROR(VLOOKUP($A49,'Fanion Heren'!$E:$G,3,FALSE))=TRUE,0,IF(VLOOKUP($A49,'Fanion Heren'!$E:$G,3,FALSE)="EML",2,IF(LEFT(VLOOKUP($A49,'Fanion Heren'!$E:$G,3,FALSE),1)="T",2,IF(LEFT(VLOOKUP($A49,'Fanion Heren'!$E:$G,3,FALSE),1)="L",2,IF(LEFT(VLOOKUP($A49,'Fanion Heren'!$E:$G,3,FALSE),1)="P",1,0)))))</f>
        <v>0</v>
      </c>
      <c r="H49" s="6">
        <f>VLOOKUP($A49,'Aantal &lt;21'!$A:$C,3,FALSE)</f>
        <v>2</v>
      </c>
      <c r="I49" s="6">
        <f>IF(ISERROR(VLOOKUP($A49,Jeugdfonds!$A:$C,3,FALSE))=TRUE,1,IF(VLOOKUP($A49,Jeugdfonds!$A:$C,3,FALSE)&gt;=6000,5,IF(VLOOKUP($A49,Jeugdfonds!$A:$C,3,FALSE)&gt;=3000,4,IF(VLOOKUP($A49,Jeugdfonds!$A:$C,3,FALSE)&gt;=1000,3,IF(VLOOKUP($A49,Jeugdfonds!$A:$C,3,FALSE)&gt;=100,2,1)))))</f>
        <v>3</v>
      </c>
      <c r="J49" s="10">
        <f t="shared" si="1"/>
        <v>7</v>
      </c>
      <c r="K49" s="7">
        <f>IF(ISERROR(VLOOKUP($A49,'Fanion Dames'!$A:$C,3,FALSE))=TRUE,0,IF(LEFT(VLOOKUP($A49,'Fanion Dames'!$A:$C,3,FALSE),1)="T",3,IF(LEFT(VLOOKUP($A49,'Fanion Dames'!$A:$C,3,FALSE),1)="L",2,IF(LEFT(VLOOKUP($A49,'Fanion Dames'!$A:$C,3,FALSE),1)="P",1,0))))</f>
        <v>0</v>
      </c>
      <c r="L49" s="7">
        <f>IF(ISERROR(VLOOKUP($A49,'Fanion Dames'!$E:$G,3,FALSE))=TRUE,0,IF(LEFT(VLOOKUP($A49,'Fanion Dames'!$E:$G,3,FALSE),1)="T",2,IF(LEFT(VLOOKUP($A49,'Fanion Dames'!$E:$G,3,FALSE),1)="L",2,IF(LEFT(VLOOKUP($A49,'Fanion Dames'!$E:$G,3,FALSE),1)="P",1,0))))</f>
        <v>0</v>
      </c>
      <c r="M49" s="7" t="str">
        <f>VLOOKUP($A49,'Aantal &lt;21'!$A:$D,4,FALSE)</f>
        <v/>
      </c>
      <c r="N49" s="7">
        <f>IF(ISERROR(VLOOKUP(A49,Jeugdfonds!A45:C257,3,FALSE))=TRUE,1,IF(VLOOKUP(A49,Jeugdfonds!A45:C257,3,FALSE)&gt;=6000,5,IF(VLOOKUP(A49,Jeugdfonds!A45:C257,3,FALSE)&gt;=3000,4,IF(VLOOKUP(A49,Jeugdfonds!A45:C257,3,FALSE)&gt;=1000,3,IF(VLOOKUP(A49,Jeugdfonds!A45:C257,3,FALSE)&gt;=100,2,1)))))</f>
        <v>3</v>
      </c>
      <c r="O49" s="16">
        <f t="shared" si="2"/>
        <v>3</v>
      </c>
      <c r="P49" s="12">
        <f>IF(ISERROR(VLOOKUP($A49,Jeugdcoördinator!$A:$C,4,FALSE))=TRUE,0,IF(VLOOKUP($A49,Jeugdcoördinator!$A:$C,4,FALSE)="Professioneel",3,IF(VLOOKUP($A49,Jeugdcoördinator!$A:$C,4,FALSE)="Vrijwilliger",2,0)))</f>
        <v>0</v>
      </c>
      <c r="Q49" s="12">
        <f>IF(VLOOKUP($A49,'Extra Dipl. Onderbouw'!A:C,3,FALSE)="",0,IF(VLOOKUP($A49,'Extra Dipl. Onderbouw'!A:C,3,FALSE)&lt;&gt;"Instructeur B",3,1))</f>
        <v>0</v>
      </c>
      <c r="R49" s="12">
        <f>IF(ISERROR(VLOOKUP($A49,Jeugdleden!$A:$C,3,FALSE))=TRUE,1,IF(VLOOKUP($A49,Jeugdleden!$A:$C,3,FALSE)&gt;=125,5,IF(VLOOKUP($A49,Jeugdleden!$A:$C,3,FALSE)&gt;=100,4,IF(VLOOKUP($A49,Jeugdleden!$A:$C,3,FALSE)&gt;=75,3,IF(VLOOKUP($A49,Jeugdleden!$A:$C,3,FALSE)&gt;=50,2,1)))))</f>
        <v>5</v>
      </c>
      <c r="S49" s="14">
        <f t="shared" si="3"/>
        <v>5</v>
      </c>
    </row>
    <row r="50" spans="1:19" x14ac:dyDescent="0.25">
      <c r="A50" s="25">
        <v>1124</v>
      </c>
      <c r="B50" s="25" t="str">
        <f>VLOOKUP($A50,Para!$D$1:$E$996,2,FALSE)</f>
        <v>BBC Wuitens Hamme</v>
      </c>
      <c r="C50" s="18">
        <f>IF(VLOOKUP($A50,Faciliteiten!$A:$D,3,FALSE)="&gt;=2m",5,IF(VLOOKUP($A50,Faciliteiten!$A:$D,3,FALSE)="&lt;2m-&gt;=1m",3,1))</f>
        <v>5</v>
      </c>
      <c r="D50" s="18">
        <f>IF(VLOOKUP($A50,Faciliteiten!$A:$D,4,FALSE)="Klasse 3",5,IF(VLOOKUP($A50,Faciliteiten!$A:$D,4,FALSE)="Klasse 2",3,1))</f>
        <v>1</v>
      </c>
      <c r="E50" s="20">
        <f t="shared" si="0"/>
        <v>6</v>
      </c>
      <c r="F50" s="6">
        <f>IF(ISERROR(VLOOKUP($A50,'Fanion Heren'!$A:$C,3,FALSE))=TRUE,0,IF(VLOOKUP($A50,'Fanion Heren'!$A:$C,3,FALSE)="BNXT",3,IF(LEFT(VLOOKUP($A50,'Fanion Heren'!$A:$C,3,FALSE),1)="T",3,IF(LEFT(VLOOKUP($A50,'Fanion Heren'!$A:$C,3,FALSE),1)="L",2,IF(LEFT(VLOOKUP($A50,'Fanion Heren'!$A:$C,3,FALSE),1)="P",1,0)))))</f>
        <v>0</v>
      </c>
      <c r="G50" s="6">
        <f>IF(ISERROR(VLOOKUP($A50,'Fanion Heren'!$E:$G,3,FALSE))=TRUE,0,IF(VLOOKUP($A50,'Fanion Heren'!$E:$G,3,FALSE)="EML",2,IF(LEFT(VLOOKUP($A50,'Fanion Heren'!$E:$G,3,FALSE),1)="T",2,IF(LEFT(VLOOKUP($A50,'Fanion Heren'!$E:$G,3,FALSE),1)="L",2,IF(LEFT(VLOOKUP($A50,'Fanion Heren'!$E:$G,3,FALSE),1)="P",1,0)))))</f>
        <v>0</v>
      </c>
      <c r="H50" s="6" t="str">
        <f>VLOOKUP($A50,'Aantal &lt;21'!$A:$C,3,FALSE)</f>
        <v/>
      </c>
      <c r="I50" s="6">
        <f>IF(ISERROR(VLOOKUP($A50,Jeugdfonds!$A:$C,3,FALSE))=TRUE,1,IF(VLOOKUP($A50,Jeugdfonds!$A:$C,3,FALSE)&gt;=6000,5,IF(VLOOKUP($A50,Jeugdfonds!$A:$C,3,FALSE)&gt;=3000,4,IF(VLOOKUP($A50,Jeugdfonds!$A:$C,3,FALSE)&gt;=1000,3,IF(VLOOKUP($A50,Jeugdfonds!$A:$C,3,FALSE)&gt;=100,2,1)))))</f>
        <v>2</v>
      </c>
      <c r="J50" s="10">
        <f t="shared" si="1"/>
        <v>2</v>
      </c>
      <c r="K50" s="7">
        <f>IF(ISERROR(VLOOKUP($A50,'Fanion Dames'!$A:$C,3,FALSE))=TRUE,0,IF(LEFT(VLOOKUP($A50,'Fanion Dames'!$A:$C,3,FALSE),1)="T",3,IF(LEFT(VLOOKUP($A50,'Fanion Dames'!$A:$C,3,FALSE),1)="L",2,IF(LEFT(VLOOKUP($A50,'Fanion Dames'!$A:$C,3,FALSE),1)="P",1,0))))</f>
        <v>0</v>
      </c>
      <c r="L50" s="7">
        <f>IF(ISERROR(VLOOKUP($A50,'Fanion Dames'!$E:$G,3,FALSE))=TRUE,0,IF(LEFT(VLOOKUP($A50,'Fanion Dames'!$E:$G,3,FALSE),1)="T",2,IF(LEFT(VLOOKUP($A50,'Fanion Dames'!$E:$G,3,FALSE),1)="L",2,IF(LEFT(VLOOKUP($A50,'Fanion Dames'!$E:$G,3,FALSE),1)="P",1,0))))</f>
        <v>0</v>
      </c>
      <c r="M50" s="7" t="str">
        <f>VLOOKUP($A50,'Aantal &lt;21'!$A:$D,4,FALSE)</f>
        <v/>
      </c>
      <c r="N50" s="7">
        <f>IF(ISERROR(VLOOKUP(A50,Jeugdfonds!A46:C258,3,FALSE))=TRUE,1,IF(VLOOKUP(A50,Jeugdfonds!A46:C258,3,FALSE)&gt;=6000,5,IF(VLOOKUP(A50,Jeugdfonds!A46:C258,3,FALSE)&gt;=3000,4,IF(VLOOKUP(A50,Jeugdfonds!A46:C258,3,FALSE)&gt;=1000,3,IF(VLOOKUP(A50,Jeugdfonds!A46:C258,3,FALSE)&gt;=100,2,1)))))</f>
        <v>2</v>
      </c>
      <c r="O50" s="16">
        <f t="shared" si="2"/>
        <v>2</v>
      </c>
      <c r="P50" s="12">
        <f>IF(ISERROR(VLOOKUP($A50,Jeugdcoördinator!$A:$C,4,FALSE))=TRUE,0,IF(VLOOKUP($A50,Jeugdcoördinator!$A:$C,4,FALSE)="Professioneel",3,IF(VLOOKUP($A50,Jeugdcoördinator!$A:$C,4,FALSE)="Vrijwilliger",2,0)))</f>
        <v>0</v>
      </c>
      <c r="Q50" s="12">
        <f>IF(VLOOKUP($A50,'Extra Dipl. Onderbouw'!A:C,3,FALSE)="",0,IF(VLOOKUP($A50,'Extra Dipl. Onderbouw'!A:C,3,FALSE)&lt;&gt;"Instructeur B",3,1))</f>
        <v>0</v>
      </c>
      <c r="R50" s="12">
        <f>IF(ISERROR(VLOOKUP($A50,Jeugdleden!$A:$C,3,FALSE))=TRUE,1,IF(VLOOKUP($A50,Jeugdleden!$A:$C,3,FALSE)&gt;=125,5,IF(VLOOKUP($A50,Jeugdleden!$A:$C,3,FALSE)&gt;=100,4,IF(VLOOKUP($A50,Jeugdleden!$A:$C,3,FALSE)&gt;=75,3,IF(VLOOKUP($A50,Jeugdleden!$A:$C,3,FALSE)&gt;=50,2,1)))))</f>
        <v>2</v>
      </c>
      <c r="S50" s="14">
        <f t="shared" si="3"/>
        <v>2</v>
      </c>
    </row>
    <row r="51" spans="1:19" x14ac:dyDescent="0.25">
      <c r="A51" s="25">
        <v>1132</v>
      </c>
      <c r="B51" s="25" t="str">
        <f>VLOOKUP($A51,Para!$D$1:$E$996,2,FALSE)</f>
        <v>Fellows Legal Brokers Ekeren BBC</v>
      </c>
      <c r="C51" s="18">
        <f>IF(VLOOKUP($A51,Faciliteiten!$A:$D,3,FALSE)="&gt;=2m",5,IF(VLOOKUP($A51,Faciliteiten!$A:$D,3,FALSE)="&lt;2m-&gt;=1m",3,1))</f>
        <v>5</v>
      </c>
      <c r="D51" s="18">
        <f>IF(VLOOKUP($A51,Faciliteiten!$A:$D,4,FALSE)="Klasse 3",5,IF(VLOOKUP($A51,Faciliteiten!$A:$D,4,FALSE)="Klasse 2",3,1))</f>
        <v>5</v>
      </c>
      <c r="E51" s="20">
        <f t="shared" si="0"/>
        <v>10</v>
      </c>
      <c r="F51" s="6">
        <f>IF(ISERROR(VLOOKUP($A51,'Fanion Heren'!$A:$C,3,FALSE))=TRUE,0,IF(VLOOKUP($A51,'Fanion Heren'!$A:$C,3,FALSE)="BNXT",3,IF(LEFT(VLOOKUP($A51,'Fanion Heren'!$A:$C,3,FALSE),1)="T",3,IF(LEFT(VLOOKUP($A51,'Fanion Heren'!$A:$C,3,FALSE),1)="L",2,IF(LEFT(VLOOKUP($A51,'Fanion Heren'!$A:$C,3,FALSE),1)="P",1,0)))))</f>
        <v>1</v>
      </c>
      <c r="G51" s="6">
        <f>IF(ISERROR(VLOOKUP($A51,'Fanion Heren'!$E:$G,3,FALSE))=TRUE,0,IF(VLOOKUP($A51,'Fanion Heren'!$E:$G,3,FALSE)="EML",2,IF(LEFT(VLOOKUP($A51,'Fanion Heren'!$E:$G,3,FALSE),1)="T",2,IF(LEFT(VLOOKUP($A51,'Fanion Heren'!$E:$G,3,FALSE),1)="L",2,IF(LEFT(VLOOKUP($A51,'Fanion Heren'!$E:$G,3,FALSE),1)="P",1,0)))))</f>
        <v>0</v>
      </c>
      <c r="H51" s="6" t="str">
        <f>VLOOKUP($A51,'Aantal &lt;21'!$A:$C,3,FALSE)</f>
        <v/>
      </c>
      <c r="I51" s="6">
        <f>IF(ISERROR(VLOOKUP($A51,Jeugdfonds!$A:$C,3,FALSE))=TRUE,1,IF(VLOOKUP($A51,Jeugdfonds!$A:$C,3,FALSE)&gt;=6000,5,IF(VLOOKUP($A51,Jeugdfonds!$A:$C,3,FALSE)&gt;=3000,4,IF(VLOOKUP($A51,Jeugdfonds!$A:$C,3,FALSE)&gt;=1000,3,IF(VLOOKUP($A51,Jeugdfonds!$A:$C,3,FALSE)&gt;=100,2,1)))))</f>
        <v>4</v>
      </c>
      <c r="J51" s="10">
        <f t="shared" si="1"/>
        <v>5</v>
      </c>
      <c r="K51" s="7">
        <f>IF(ISERROR(VLOOKUP($A51,'Fanion Dames'!$A:$C,3,FALSE))=TRUE,0,IF(LEFT(VLOOKUP($A51,'Fanion Dames'!$A:$C,3,FALSE),1)="T",3,IF(LEFT(VLOOKUP($A51,'Fanion Dames'!$A:$C,3,FALSE),1)="L",2,IF(LEFT(VLOOKUP($A51,'Fanion Dames'!$A:$C,3,FALSE),1)="P",1,0))))</f>
        <v>0</v>
      </c>
      <c r="L51" s="7">
        <f>IF(ISERROR(VLOOKUP($A51,'Fanion Dames'!$E:$G,3,FALSE))=TRUE,0,IF(LEFT(VLOOKUP($A51,'Fanion Dames'!$E:$G,3,FALSE),1)="T",2,IF(LEFT(VLOOKUP($A51,'Fanion Dames'!$E:$G,3,FALSE),1)="L",2,IF(LEFT(VLOOKUP($A51,'Fanion Dames'!$E:$G,3,FALSE),1)="P",1,0))))</f>
        <v>0</v>
      </c>
      <c r="M51" s="7" t="str">
        <f>VLOOKUP($A51,'Aantal &lt;21'!$A:$D,4,FALSE)</f>
        <v/>
      </c>
      <c r="N51" s="7">
        <f>IF(ISERROR(VLOOKUP(A51,Jeugdfonds!A47:C259,3,FALSE))=TRUE,1,IF(VLOOKUP(A51,Jeugdfonds!A47:C259,3,FALSE)&gt;=6000,5,IF(VLOOKUP(A51,Jeugdfonds!A47:C259,3,FALSE)&gt;=3000,4,IF(VLOOKUP(A51,Jeugdfonds!A47:C259,3,FALSE)&gt;=1000,3,IF(VLOOKUP(A51,Jeugdfonds!A47:C259,3,FALSE)&gt;=100,2,1)))))</f>
        <v>4</v>
      </c>
      <c r="O51" s="16">
        <f t="shared" si="2"/>
        <v>4</v>
      </c>
      <c r="P51" s="12">
        <f>IF(ISERROR(VLOOKUP($A51,Jeugdcoördinator!$A:$C,4,FALSE))=TRUE,0,IF(VLOOKUP($A51,Jeugdcoördinator!$A:$C,4,FALSE)="Professioneel",3,IF(VLOOKUP($A51,Jeugdcoördinator!$A:$C,4,FALSE)="Vrijwilliger",2,0)))</f>
        <v>0</v>
      </c>
      <c r="Q51" s="12">
        <f>IF(VLOOKUP($A51,'Extra Dipl. Onderbouw'!A:C,3,FALSE)="",0,IF(VLOOKUP($A51,'Extra Dipl. Onderbouw'!A:C,3,FALSE)&lt;&gt;"Instructeur B",3,1))</f>
        <v>0</v>
      </c>
      <c r="R51" s="12">
        <f>IF(ISERROR(VLOOKUP($A51,Jeugdleden!$A:$C,3,FALSE))=TRUE,1,IF(VLOOKUP($A51,Jeugdleden!$A:$C,3,FALSE)&gt;=125,5,IF(VLOOKUP($A51,Jeugdleden!$A:$C,3,FALSE)&gt;=100,4,IF(VLOOKUP($A51,Jeugdleden!$A:$C,3,FALSE)&gt;=75,3,IF(VLOOKUP($A51,Jeugdleden!$A:$C,3,FALSE)&gt;=50,2,1)))))</f>
        <v>5</v>
      </c>
      <c r="S51" s="14">
        <f t="shared" si="3"/>
        <v>5</v>
      </c>
    </row>
    <row r="52" spans="1:19" x14ac:dyDescent="0.25">
      <c r="A52" s="25">
        <v>1150</v>
      </c>
      <c r="B52" s="25" t="str">
        <f>VLOOKUP($A52,Para!$D$1:$E$996,2,FALSE)</f>
        <v>Basket Sijsele</v>
      </c>
      <c r="C52" s="18">
        <f>IF(VLOOKUP($A52,Faciliteiten!$A:$D,3,FALSE)="&gt;=2m",5,IF(VLOOKUP($A52,Faciliteiten!$A:$D,3,FALSE)="&lt;2m-&gt;=1m",3,1))</f>
        <v>3</v>
      </c>
      <c r="D52" s="18">
        <f>IF(VLOOKUP($A52,Faciliteiten!$A:$D,4,FALSE)="Klasse 3",5,IF(VLOOKUP($A52,Faciliteiten!$A:$D,4,FALSE)="Klasse 2",3,1))</f>
        <v>5</v>
      </c>
      <c r="E52" s="20">
        <f t="shared" si="0"/>
        <v>8</v>
      </c>
      <c r="F52" s="6">
        <f>IF(ISERROR(VLOOKUP($A52,'Fanion Heren'!$A:$C,3,FALSE))=TRUE,0,IF(VLOOKUP($A52,'Fanion Heren'!$A:$C,3,FALSE)="BNXT",3,IF(LEFT(VLOOKUP($A52,'Fanion Heren'!$A:$C,3,FALSE),1)="T",3,IF(LEFT(VLOOKUP($A52,'Fanion Heren'!$A:$C,3,FALSE),1)="L",2,IF(LEFT(VLOOKUP($A52,'Fanion Heren'!$A:$C,3,FALSE),1)="P",1,0)))))</f>
        <v>3</v>
      </c>
      <c r="G52" s="6">
        <f>IF(ISERROR(VLOOKUP($A52,'Fanion Heren'!$E:$G,3,FALSE))=TRUE,0,IF(VLOOKUP($A52,'Fanion Heren'!$E:$G,3,FALSE)="EML",2,IF(LEFT(VLOOKUP($A52,'Fanion Heren'!$E:$G,3,FALSE),1)="T",2,IF(LEFT(VLOOKUP($A52,'Fanion Heren'!$E:$G,3,FALSE),1)="L",2,IF(LEFT(VLOOKUP($A52,'Fanion Heren'!$E:$G,3,FALSE),1)="P",1,0)))))</f>
        <v>0</v>
      </c>
      <c r="H52" s="6">
        <f>VLOOKUP($A52,'Aantal &lt;21'!$A:$C,3,FALSE)</f>
        <v>2</v>
      </c>
      <c r="I52" s="6">
        <f>IF(ISERROR(VLOOKUP($A52,Jeugdfonds!$A:$C,3,FALSE))=TRUE,1,IF(VLOOKUP($A52,Jeugdfonds!$A:$C,3,FALSE)&gt;=6000,5,IF(VLOOKUP($A52,Jeugdfonds!$A:$C,3,FALSE)&gt;=3000,4,IF(VLOOKUP($A52,Jeugdfonds!$A:$C,3,FALSE)&gt;=1000,3,IF(VLOOKUP($A52,Jeugdfonds!$A:$C,3,FALSE)&gt;=100,2,1)))))</f>
        <v>5</v>
      </c>
      <c r="J52" s="10">
        <f t="shared" si="1"/>
        <v>10</v>
      </c>
      <c r="K52" s="7">
        <f>IF(ISERROR(VLOOKUP($A52,'Fanion Dames'!$A:$C,3,FALSE))=TRUE,0,IF(LEFT(VLOOKUP($A52,'Fanion Dames'!$A:$C,3,FALSE),1)="T",3,IF(LEFT(VLOOKUP($A52,'Fanion Dames'!$A:$C,3,FALSE),1)="L",2,IF(LEFT(VLOOKUP($A52,'Fanion Dames'!$A:$C,3,FALSE),1)="P",1,0))))</f>
        <v>0</v>
      </c>
      <c r="L52" s="7">
        <f>IF(ISERROR(VLOOKUP($A52,'Fanion Dames'!$E:$G,3,FALSE))=TRUE,0,IF(LEFT(VLOOKUP($A52,'Fanion Dames'!$E:$G,3,FALSE),1)="T",2,IF(LEFT(VLOOKUP($A52,'Fanion Dames'!$E:$G,3,FALSE),1)="L",2,IF(LEFT(VLOOKUP($A52,'Fanion Dames'!$E:$G,3,FALSE),1)="P",1,0))))</f>
        <v>0</v>
      </c>
      <c r="M52" s="7" t="str">
        <f>VLOOKUP($A52,'Aantal &lt;21'!$A:$D,4,FALSE)</f>
        <v/>
      </c>
      <c r="N52" s="7">
        <f>IF(ISERROR(VLOOKUP(A52,Jeugdfonds!A49:C261,3,FALSE))=TRUE,1,IF(VLOOKUP(A52,Jeugdfonds!A49:C261,3,FALSE)&gt;=6000,5,IF(VLOOKUP(A52,Jeugdfonds!A49:C261,3,FALSE)&gt;=3000,4,IF(VLOOKUP(A52,Jeugdfonds!A49:C261,3,FALSE)&gt;=1000,3,IF(VLOOKUP(A52,Jeugdfonds!A49:C261,3,FALSE)&gt;=100,2,1)))))</f>
        <v>5</v>
      </c>
      <c r="O52" s="16">
        <f t="shared" si="2"/>
        <v>5</v>
      </c>
      <c r="P52" s="12">
        <f>IF(ISERROR(VLOOKUP($A52,Jeugdcoördinator!$A:$C,4,FALSE))=TRUE,0,IF(VLOOKUP($A52,Jeugdcoördinator!$A:$C,4,FALSE)="Professioneel",3,IF(VLOOKUP($A52,Jeugdcoördinator!$A:$C,4,FALSE)="Vrijwilliger",2,0)))</f>
        <v>0</v>
      </c>
      <c r="Q52" s="12">
        <f>IF(VLOOKUP($A52,'Extra Dipl. Onderbouw'!A:C,3,FALSE)="",0,IF(VLOOKUP($A52,'Extra Dipl. Onderbouw'!A:C,3,FALSE)&lt;&gt;"Instructeur B",3,1))</f>
        <v>0</v>
      </c>
      <c r="R52" s="12">
        <f>IF(ISERROR(VLOOKUP($A52,Jeugdleden!$A:$C,3,FALSE))=TRUE,1,IF(VLOOKUP($A52,Jeugdleden!$A:$C,3,FALSE)&gt;=125,5,IF(VLOOKUP($A52,Jeugdleden!$A:$C,3,FALSE)&gt;=100,4,IF(VLOOKUP($A52,Jeugdleden!$A:$C,3,FALSE)&gt;=75,3,IF(VLOOKUP($A52,Jeugdleden!$A:$C,3,FALSE)&gt;=50,2,1)))))</f>
        <v>4</v>
      </c>
      <c r="S52" s="14">
        <f t="shared" si="3"/>
        <v>4</v>
      </c>
    </row>
    <row r="53" spans="1:19" x14ac:dyDescent="0.25">
      <c r="A53" s="25">
        <v>1165</v>
      </c>
      <c r="B53" s="25" t="str">
        <f>VLOOKUP($A53,Para!$D$1:$E$996,2,FALSE)</f>
        <v>Duffel K.B.B.C.</v>
      </c>
      <c r="C53" s="18">
        <f>IF(VLOOKUP($A53,Faciliteiten!$A:$D,3,FALSE)="&gt;=2m",5,IF(VLOOKUP($A53,Faciliteiten!$A:$D,3,FALSE)="&lt;2m-&gt;=1m",3,1))</f>
        <v>3</v>
      </c>
      <c r="D53" s="18">
        <f>IF(VLOOKUP($A53,Faciliteiten!$A:$D,4,FALSE)="Klasse 3",5,IF(VLOOKUP($A53,Faciliteiten!$A:$D,4,FALSE)="Klasse 2",3,1))</f>
        <v>5</v>
      </c>
      <c r="E53" s="20">
        <f t="shared" si="0"/>
        <v>8</v>
      </c>
      <c r="F53" s="6">
        <f>IF(ISERROR(VLOOKUP($A53,'Fanion Heren'!$A:$C,3,FALSE))=TRUE,0,IF(VLOOKUP($A53,'Fanion Heren'!$A:$C,3,FALSE)="BNXT",3,IF(LEFT(VLOOKUP($A53,'Fanion Heren'!$A:$C,3,FALSE),1)="T",3,IF(LEFT(VLOOKUP($A53,'Fanion Heren'!$A:$C,3,FALSE),1)="L",2,IF(LEFT(VLOOKUP($A53,'Fanion Heren'!$A:$C,3,FALSE),1)="P",1,0)))))</f>
        <v>1</v>
      </c>
      <c r="G53" s="6">
        <f>IF(ISERROR(VLOOKUP($A53,'Fanion Heren'!$E:$G,3,FALSE))=TRUE,0,IF(VLOOKUP($A53,'Fanion Heren'!$E:$G,3,FALSE)="EML",2,IF(LEFT(VLOOKUP($A53,'Fanion Heren'!$E:$G,3,FALSE),1)="T",2,IF(LEFT(VLOOKUP($A53,'Fanion Heren'!$E:$G,3,FALSE),1)="L",2,IF(LEFT(VLOOKUP($A53,'Fanion Heren'!$E:$G,3,FALSE),1)="P",1,0)))))</f>
        <v>0</v>
      </c>
      <c r="H53" s="6" t="str">
        <f>VLOOKUP($A53,'Aantal &lt;21'!$A:$C,3,FALSE)</f>
        <v/>
      </c>
      <c r="I53" s="6">
        <f>IF(ISERROR(VLOOKUP($A53,Jeugdfonds!$A:$C,3,FALSE))=TRUE,1,IF(VLOOKUP($A53,Jeugdfonds!$A:$C,3,FALSE)&gt;=6000,5,IF(VLOOKUP($A53,Jeugdfonds!$A:$C,3,FALSE)&gt;=3000,4,IF(VLOOKUP($A53,Jeugdfonds!$A:$C,3,FALSE)&gt;=1000,3,IF(VLOOKUP($A53,Jeugdfonds!$A:$C,3,FALSE)&gt;=100,2,1)))))</f>
        <v>3</v>
      </c>
      <c r="J53" s="10">
        <f t="shared" si="1"/>
        <v>4</v>
      </c>
      <c r="K53" s="7">
        <f>IF(ISERROR(VLOOKUP($A53,'Fanion Dames'!$A:$C,3,FALSE))=TRUE,0,IF(LEFT(VLOOKUP($A53,'Fanion Dames'!$A:$C,3,FALSE),1)="T",3,IF(LEFT(VLOOKUP($A53,'Fanion Dames'!$A:$C,3,FALSE),1)="L",2,IF(LEFT(VLOOKUP($A53,'Fanion Dames'!$A:$C,3,FALSE),1)="P",1,0))))</f>
        <v>1</v>
      </c>
      <c r="L53" s="7">
        <f>IF(ISERROR(VLOOKUP($A53,'Fanion Dames'!$E:$G,3,FALSE))=TRUE,0,IF(LEFT(VLOOKUP($A53,'Fanion Dames'!$E:$G,3,FALSE),1)="T",2,IF(LEFT(VLOOKUP($A53,'Fanion Dames'!$E:$G,3,FALSE),1)="L",2,IF(LEFT(VLOOKUP($A53,'Fanion Dames'!$E:$G,3,FALSE),1)="P",1,0))))</f>
        <v>0</v>
      </c>
      <c r="M53" s="7" t="str">
        <f>VLOOKUP($A53,'Aantal &lt;21'!$A:$D,4,FALSE)</f>
        <v/>
      </c>
      <c r="N53" s="7">
        <f>IF(ISERROR(VLOOKUP(A53,Jeugdfonds!A50:C262,3,FALSE))=TRUE,1,IF(VLOOKUP(A53,Jeugdfonds!A50:C262,3,FALSE)&gt;=6000,5,IF(VLOOKUP(A53,Jeugdfonds!A50:C262,3,FALSE)&gt;=3000,4,IF(VLOOKUP(A53,Jeugdfonds!A50:C262,3,FALSE)&gt;=1000,3,IF(VLOOKUP(A53,Jeugdfonds!A50:C262,3,FALSE)&gt;=100,2,1)))))</f>
        <v>3</v>
      </c>
      <c r="O53" s="16">
        <f t="shared" si="2"/>
        <v>4</v>
      </c>
      <c r="P53" s="12">
        <f>IF(ISERROR(VLOOKUP($A53,Jeugdcoördinator!$A:$C,4,FALSE))=TRUE,0,IF(VLOOKUP($A53,Jeugdcoördinator!$A:$C,4,FALSE)="Professioneel",3,IF(VLOOKUP($A53,Jeugdcoördinator!$A:$C,4,FALSE)="Vrijwilliger",2,0)))</f>
        <v>0</v>
      </c>
      <c r="Q53" s="12">
        <f>IF(VLOOKUP($A53,'Extra Dipl. Onderbouw'!A:C,3,FALSE)="",0,IF(VLOOKUP($A53,'Extra Dipl. Onderbouw'!A:C,3,FALSE)&lt;&gt;"Instructeur B",3,1))</f>
        <v>3</v>
      </c>
      <c r="R53" s="12">
        <f>IF(ISERROR(VLOOKUP($A53,Jeugdleden!$A:$C,3,FALSE))=TRUE,1,IF(VLOOKUP($A53,Jeugdleden!$A:$C,3,FALSE)&gt;=125,5,IF(VLOOKUP($A53,Jeugdleden!$A:$C,3,FALSE)&gt;=100,4,IF(VLOOKUP($A53,Jeugdleden!$A:$C,3,FALSE)&gt;=75,3,IF(VLOOKUP($A53,Jeugdleden!$A:$C,3,FALSE)&gt;=50,2,1)))))</f>
        <v>5</v>
      </c>
      <c r="S53" s="14">
        <f t="shared" si="3"/>
        <v>8</v>
      </c>
    </row>
    <row r="54" spans="1:19" x14ac:dyDescent="0.25">
      <c r="A54" s="25">
        <v>1170</v>
      </c>
      <c r="B54" s="25" t="str">
        <f>VLOOKUP($A54,Para!$D$1:$E$996,2,FALSE)</f>
        <v>B.C. Gems Diepenbeek</v>
      </c>
      <c r="C54" s="18">
        <f>IF(VLOOKUP($A54,Faciliteiten!$A:$D,3,FALSE)="&gt;=2m",5,IF(VLOOKUP($A54,Faciliteiten!$A:$D,3,FALSE)="&lt;2m-&gt;=1m",3,1))</f>
        <v>5</v>
      </c>
      <c r="D54" s="18">
        <f>IF(VLOOKUP($A54,Faciliteiten!$A:$D,4,FALSE)="Klasse 3",5,IF(VLOOKUP($A54,Faciliteiten!$A:$D,4,FALSE)="Klasse 2",3,1))</f>
        <v>5</v>
      </c>
      <c r="E54" s="20">
        <f t="shared" si="0"/>
        <v>10</v>
      </c>
      <c r="F54" s="6">
        <f>IF(ISERROR(VLOOKUP($A54,'Fanion Heren'!$A:$C,3,FALSE))=TRUE,0,IF(VLOOKUP($A54,'Fanion Heren'!$A:$C,3,FALSE)="BNXT",3,IF(LEFT(VLOOKUP($A54,'Fanion Heren'!$A:$C,3,FALSE),1)="T",3,IF(LEFT(VLOOKUP($A54,'Fanion Heren'!$A:$C,3,FALSE),1)="L",2,IF(LEFT(VLOOKUP($A54,'Fanion Heren'!$A:$C,3,FALSE),1)="P",1,0)))))</f>
        <v>0</v>
      </c>
      <c r="G54" s="6">
        <f>IF(ISERROR(VLOOKUP($A54,'Fanion Heren'!$E:$G,3,FALSE))=TRUE,0,IF(VLOOKUP($A54,'Fanion Heren'!$E:$G,3,FALSE)="EML",2,IF(LEFT(VLOOKUP($A54,'Fanion Heren'!$E:$G,3,FALSE),1)="T",2,IF(LEFT(VLOOKUP($A54,'Fanion Heren'!$E:$G,3,FALSE),1)="L",2,IF(LEFT(VLOOKUP($A54,'Fanion Heren'!$E:$G,3,FALSE),1)="P",1,0)))))</f>
        <v>0</v>
      </c>
      <c r="H54" s="6" t="str">
        <f>VLOOKUP($A54,'Aantal &lt;21'!$A:$C,3,FALSE)</f>
        <v/>
      </c>
      <c r="I54" s="6">
        <f>IF(ISERROR(VLOOKUP($A54,Jeugdfonds!$A:$C,3,FALSE))=TRUE,1,IF(VLOOKUP($A54,Jeugdfonds!$A:$C,3,FALSE)&gt;=6000,5,IF(VLOOKUP($A54,Jeugdfonds!$A:$C,3,FALSE)&gt;=3000,4,IF(VLOOKUP($A54,Jeugdfonds!$A:$C,3,FALSE)&gt;=1000,3,IF(VLOOKUP($A54,Jeugdfonds!$A:$C,3,FALSE)&gt;=100,2,1)))))</f>
        <v>3</v>
      </c>
      <c r="J54" s="10">
        <f t="shared" si="1"/>
        <v>3</v>
      </c>
      <c r="K54" s="7">
        <f>IF(ISERROR(VLOOKUP($A54,'Fanion Dames'!$A:$C,3,FALSE))=TRUE,0,IF(LEFT(VLOOKUP($A54,'Fanion Dames'!$A:$C,3,FALSE),1)="T",3,IF(LEFT(VLOOKUP($A54,'Fanion Dames'!$A:$C,3,FALSE),1)="L",2,IF(LEFT(VLOOKUP($A54,'Fanion Dames'!$A:$C,3,FALSE),1)="P",1,0))))</f>
        <v>1</v>
      </c>
      <c r="L54" s="7">
        <f>IF(ISERROR(VLOOKUP($A54,'Fanion Dames'!$E:$G,3,FALSE))=TRUE,0,IF(LEFT(VLOOKUP($A54,'Fanion Dames'!$E:$G,3,FALSE),1)="T",2,IF(LEFT(VLOOKUP($A54,'Fanion Dames'!$E:$G,3,FALSE),1)="L",2,IF(LEFT(VLOOKUP($A54,'Fanion Dames'!$E:$G,3,FALSE),1)="P",1,0))))</f>
        <v>0</v>
      </c>
      <c r="M54" s="7" t="str">
        <f>VLOOKUP($A54,'Aantal &lt;21'!$A:$D,4,FALSE)</f>
        <v/>
      </c>
      <c r="N54" s="7">
        <f>IF(ISERROR(VLOOKUP(A54,Jeugdfonds!A51:C263,3,FALSE))=TRUE,1,IF(VLOOKUP(A54,Jeugdfonds!A51:C263,3,FALSE)&gt;=6000,5,IF(VLOOKUP(A54,Jeugdfonds!A51:C263,3,FALSE)&gt;=3000,4,IF(VLOOKUP(A54,Jeugdfonds!A51:C263,3,FALSE)&gt;=1000,3,IF(VLOOKUP(A54,Jeugdfonds!A51:C263,3,FALSE)&gt;=100,2,1)))))</f>
        <v>3</v>
      </c>
      <c r="O54" s="16">
        <f t="shared" si="2"/>
        <v>4</v>
      </c>
      <c r="P54" s="12">
        <f>IF(ISERROR(VLOOKUP($A54,Jeugdcoördinator!$A:$C,4,FALSE))=TRUE,0,IF(VLOOKUP($A54,Jeugdcoördinator!$A:$C,4,FALSE)="Professioneel",3,IF(VLOOKUP($A54,Jeugdcoördinator!$A:$C,4,FALSE)="Vrijwilliger",2,0)))</f>
        <v>0</v>
      </c>
      <c r="Q54" s="12">
        <f>IF(VLOOKUP($A54,'Extra Dipl. Onderbouw'!A:C,3,FALSE)="",0,IF(VLOOKUP($A54,'Extra Dipl. Onderbouw'!A:C,3,FALSE)&lt;&gt;"Instructeur B",3,1))</f>
        <v>1</v>
      </c>
      <c r="R54" s="12">
        <f>IF(ISERROR(VLOOKUP($A54,Jeugdleden!$A:$C,3,FALSE))=TRUE,1,IF(VLOOKUP($A54,Jeugdleden!$A:$C,3,FALSE)&gt;=125,5,IF(VLOOKUP($A54,Jeugdleden!$A:$C,3,FALSE)&gt;=100,4,IF(VLOOKUP($A54,Jeugdleden!$A:$C,3,FALSE)&gt;=75,3,IF(VLOOKUP($A54,Jeugdleden!$A:$C,3,FALSE)&gt;=50,2,1)))))</f>
        <v>5</v>
      </c>
      <c r="S54" s="14">
        <f t="shared" si="3"/>
        <v>6</v>
      </c>
    </row>
    <row r="55" spans="1:19" x14ac:dyDescent="0.25">
      <c r="A55" s="25">
        <v>1173</v>
      </c>
      <c r="B55" s="25" t="str">
        <f>VLOOKUP($A55,Para!$D$1:$E$996,2,FALSE)</f>
        <v>Telstar B.B.C. Mechelen</v>
      </c>
      <c r="C55" s="18">
        <f>IF(VLOOKUP($A55,Faciliteiten!$A:$D,3,FALSE)="&gt;=2m",5,IF(VLOOKUP($A55,Faciliteiten!$A:$D,3,FALSE)="&lt;2m-&gt;=1m",3,1))</f>
        <v>5</v>
      </c>
      <c r="D55" s="18">
        <f>IF(VLOOKUP($A55,Faciliteiten!$A:$D,4,FALSE)="Klasse 3",5,IF(VLOOKUP($A55,Faciliteiten!$A:$D,4,FALSE)="Klasse 2",3,1))</f>
        <v>5</v>
      </c>
      <c r="E55" s="20">
        <f t="shared" si="0"/>
        <v>10</v>
      </c>
      <c r="F55" s="6">
        <f>IF(ISERROR(VLOOKUP($A55,'Fanion Heren'!$A:$C,3,FALSE))=TRUE,0,IF(VLOOKUP($A55,'Fanion Heren'!$A:$C,3,FALSE)="BNXT",3,IF(LEFT(VLOOKUP($A55,'Fanion Heren'!$A:$C,3,FALSE),1)="T",3,IF(LEFT(VLOOKUP($A55,'Fanion Heren'!$A:$C,3,FALSE),1)="L",2,IF(LEFT(VLOOKUP($A55,'Fanion Heren'!$A:$C,3,FALSE),1)="P",1,0)))))</f>
        <v>0</v>
      </c>
      <c r="G55" s="6">
        <f>IF(ISERROR(VLOOKUP($A55,'Fanion Heren'!$E:$G,3,FALSE))=TRUE,0,IF(VLOOKUP($A55,'Fanion Heren'!$E:$G,3,FALSE)="EML",2,IF(LEFT(VLOOKUP($A55,'Fanion Heren'!$E:$G,3,FALSE),1)="T",2,IF(LEFT(VLOOKUP($A55,'Fanion Heren'!$E:$G,3,FALSE),1)="L",2,IF(LEFT(VLOOKUP($A55,'Fanion Heren'!$E:$G,3,FALSE),1)="P",1,0)))))</f>
        <v>0</v>
      </c>
      <c r="H55" s="6" t="str">
        <f>VLOOKUP($A55,'Aantal &lt;21'!$A:$C,3,FALSE)</f>
        <v/>
      </c>
      <c r="I55" s="6">
        <f>IF(ISERROR(VLOOKUP($A55,Jeugdfonds!$A:$C,3,FALSE))=TRUE,1,IF(VLOOKUP($A55,Jeugdfonds!$A:$C,3,FALSE)&gt;=6000,5,IF(VLOOKUP($A55,Jeugdfonds!$A:$C,3,FALSE)&gt;=3000,4,IF(VLOOKUP($A55,Jeugdfonds!$A:$C,3,FALSE)&gt;=1000,3,IF(VLOOKUP($A55,Jeugdfonds!$A:$C,3,FALSE)&gt;=100,2,1)))))</f>
        <v>2</v>
      </c>
      <c r="J55" s="10">
        <f t="shared" si="1"/>
        <v>2</v>
      </c>
      <c r="K55" s="7">
        <f>IF(ISERROR(VLOOKUP($A55,'Fanion Dames'!$A:$C,3,FALSE))=TRUE,0,IF(LEFT(VLOOKUP($A55,'Fanion Dames'!$A:$C,3,FALSE),1)="T",3,IF(LEFT(VLOOKUP($A55,'Fanion Dames'!$A:$C,3,FALSE),1)="L",2,IF(LEFT(VLOOKUP($A55,'Fanion Dames'!$A:$C,3,FALSE),1)="P",1,0))))</f>
        <v>0</v>
      </c>
      <c r="L55" s="7">
        <f>IF(ISERROR(VLOOKUP($A55,'Fanion Dames'!$E:$G,3,FALSE))=TRUE,0,IF(LEFT(VLOOKUP($A55,'Fanion Dames'!$E:$G,3,FALSE),1)="T",2,IF(LEFT(VLOOKUP($A55,'Fanion Dames'!$E:$G,3,FALSE),1)="L",2,IF(LEFT(VLOOKUP($A55,'Fanion Dames'!$E:$G,3,FALSE),1)="P",1,0))))</f>
        <v>0</v>
      </c>
      <c r="M55" s="7" t="str">
        <f>VLOOKUP($A55,'Aantal &lt;21'!$A:$D,4,FALSE)</f>
        <v/>
      </c>
      <c r="N55" s="7">
        <f>IF(ISERROR(VLOOKUP(A55,Jeugdfonds!A51:C264,3,FALSE))=TRUE,1,IF(VLOOKUP(A55,Jeugdfonds!A51:C264,3,FALSE)&gt;=6000,5,IF(VLOOKUP(A55,Jeugdfonds!A51:C264,3,FALSE)&gt;=3000,4,IF(VLOOKUP(A55,Jeugdfonds!A51:C264,3,FALSE)&gt;=1000,3,IF(VLOOKUP(A55,Jeugdfonds!A51:C264,3,FALSE)&gt;=100,2,1)))))</f>
        <v>2</v>
      </c>
      <c r="O55" s="16">
        <f t="shared" si="2"/>
        <v>2</v>
      </c>
      <c r="P55" s="12">
        <f>IF(ISERROR(VLOOKUP($A55,Jeugdcoördinator!$A:$C,4,FALSE))=TRUE,0,IF(VLOOKUP($A55,Jeugdcoördinator!$A:$C,4,FALSE)="Professioneel",3,IF(VLOOKUP($A55,Jeugdcoördinator!$A:$C,4,FALSE)="Vrijwilliger",2,0)))</f>
        <v>0</v>
      </c>
      <c r="Q55" s="12">
        <f>IF(VLOOKUP($A55,'Extra Dipl. Onderbouw'!A:C,3,FALSE)="",0,IF(VLOOKUP($A55,'Extra Dipl. Onderbouw'!A:C,3,FALSE)&lt;&gt;"Instructeur B",3,1))</f>
        <v>0</v>
      </c>
      <c r="R55" s="12">
        <f>IF(ISERROR(VLOOKUP($A55,Jeugdleden!$A:$C,3,FALSE))=TRUE,1,IF(VLOOKUP($A55,Jeugdleden!$A:$C,3,FALSE)&gt;=125,5,IF(VLOOKUP($A55,Jeugdleden!$A:$C,3,FALSE)&gt;=100,4,IF(VLOOKUP($A55,Jeugdleden!$A:$C,3,FALSE)&gt;=75,3,IF(VLOOKUP($A55,Jeugdleden!$A:$C,3,FALSE)&gt;=50,2,1)))))</f>
        <v>5</v>
      </c>
      <c r="S55" s="14">
        <f t="shared" si="3"/>
        <v>5</v>
      </c>
    </row>
    <row r="56" spans="1:19" x14ac:dyDescent="0.25">
      <c r="A56" s="25">
        <v>1184</v>
      </c>
      <c r="B56" s="25" t="str">
        <f>VLOOKUP($A56,Para!$D$1:$E$996,2,FALSE)</f>
        <v>Cosmo Genk BBC</v>
      </c>
      <c r="C56" s="18">
        <f>IF(VLOOKUP($A56,Faciliteiten!$A:$D,3,FALSE)="&gt;=2m",5,IF(VLOOKUP($A56,Faciliteiten!$A:$D,3,FALSE)="&lt;2m-&gt;=1m",3,1))</f>
        <v>5</v>
      </c>
      <c r="D56" s="18">
        <f>IF(VLOOKUP($A56,Faciliteiten!$A:$D,4,FALSE)="Klasse 3",5,IF(VLOOKUP($A56,Faciliteiten!$A:$D,4,FALSE)="Klasse 2",3,1))</f>
        <v>5</v>
      </c>
      <c r="E56" s="20">
        <f t="shared" si="0"/>
        <v>10</v>
      </c>
      <c r="F56" s="6">
        <f>IF(ISERROR(VLOOKUP($A56,'Fanion Heren'!$A:$C,3,FALSE))=TRUE,0,IF(VLOOKUP($A56,'Fanion Heren'!$A:$C,3,FALSE)="BNXT",3,IF(LEFT(VLOOKUP($A56,'Fanion Heren'!$A:$C,3,FALSE),1)="T",3,IF(LEFT(VLOOKUP($A56,'Fanion Heren'!$A:$C,3,FALSE),1)="L",2,IF(LEFT(VLOOKUP($A56,'Fanion Heren'!$A:$C,3,FALSE),1)="P",1,0)))))</f>
        <v>0</v>
      </c>
      <c r="G56" s="6">
        <f>IF(ISERROR(VLOOKUP($A56,'Fanion Heren'!$E:$G,3,FALSE))=TRUE,0,IF(VLOOKUP($A56,'Fanion Heren'!$E:$G,3,FALSE)="EML",2,IF(LEFT(VLOOKUP($A56,'Fanion Heren'!$E:$G,3,FALSE),1)="T",2,IF(LEFT(VLOOKUP($A56,'Fanion Heren'!$E:$G,3,FALSE),1)="L",2,IF(LEFT(VLOOKUP($A56,'Fanion Heren'!$E:$G,3,FALSE),1)="P",1,0)))))</f>
        <v>0</v>
      </c>
      <c r="H56" s="6" t="str">
        <f>VLOOKUP($A56,'Aantal &lt;21'!$A:$C,3,FALSE)</f>
        <v/>
      </c>
      <c r="I56" s="6">
        <f>IF(ISERROR(VLOOKUP($A56,Jeugdfonds!$A:$C,3,FALSE))=TRUE,1,IF(VLOOKUP($A56,Jeugdfonds!$A:$C,3,FALSE)&gt;=6000,5,IF(VLOOKUP($A56,Jeugdfonds!$A:$C,3,FALSE)&gt;=3000,4,IF(VLOOKUP($A56,Jeugdfonds!$A:$C,3,FALSE)&gt;=1000,3,IF(VLOOKUP($A56,Jeugdfonds!$A:$C,3,FALSE)&gt;=100,2,1)))))</f>
        <v>3</v>
      </c>
      <c r="J56" s="10">
        <f t="shared" si="1"/>
        <v>3</v>
      </c>
      <c r="K56" s="7">
        <f>IF(ISERROR(VLOOKUP($A56,'Fanion Dames'!$A:$C,3,FALSE))=TRUE,0,IF(LEFT(VLOOKUP($A56,'Fanion Dames'!$A:$C,3,FALSE),1)="T",3,IF(LEFT(VLOOKUP($A56,'Fanion Dames'!$A:$C,3,FALSE),1)="L",2,IF(LEFT(VLOOKUP($A56,'Fanion Dames'!$A:$C,3,FALSE),1)="P",1,0))))</f>
        <v>0</v>
      </c>
      <c r="L56" s="7">
        <f>IF(ISERROR(VLOOKUP($A56,'Fanion Dames'!$E:$G,3,FALSE))=TRUE,0,IF(LEFT(VLOOKUP($A56,'Fanion Dames'!$E:$G,3,FALSE),1)="T",2,IF(LEFT(VLOOKUP($A56,'Fanion Dames'!$E:$G,3,FALSE),1)="L",2,IF(LEFT(VLOOKUP($A56,'Fanion Dames'!$E:$G,3,FALSE),1)="P",1,0))))</f>
        <v>0</v>
      </c>
      <c r="M56" s="7" t="str">
        <f>VLOOKUP($A56,'Aantal &lt;21'!$A:$D,4,FALSE)</f>
        <v/>
      </c>
      <c r="N56" s="7">
        <f>IF(ISERROR(VLOOKUP(A56,Jeugdfonds!A52:C265,3,FALSE))=TRUE,1,IF(VLOOKUP(A56,Jeugdfonds!A52:C265,3,FALSE)&gt;=6000,5,IF(VLOOKUP(A56,Jeugdfonds!A52:C265,3,FALSE)&gt;=3000,4,IF(VLOOKUP(A56,Jeugdfonds!A52:C265,3,FALSE)&gt;=1000,3,IF(VLOOKUP(A56,Jeugdfonds!A52:C265,3,FALSE)&gt;=100,2,1)))))</f>
        <v>3</v>
      </c>
      <c r="O56" s="16">
        <f t="shared" si="2"/>
        <v>3</v>
      </c>
      <c r="P56" s="12">
        <f>IF(ISERROR(VLOOKUP($A56,Jeugdcoördinator!$A:$C,4,FALSE))=TRUE,0,IF(VLOOKUP($A56,Jeugdcoördinator!$A:$C,4,FALSE)="Professioneel",3,IF(VLOOKUP($A56,Jeugdcoördinator!$A:$C,4,FALSE)="Vrijwilliger",2,0)))</f>
        <v>0</v>
      </c>
      <c r="Q56" s="12">
        <f>IF(VLOOKUP($A56,'Extra Dipl. Onderbouw'!A:C,3,FALSE)="",0,IF(VLOOKUP($A56,'Extra Dipl. Onderbouw'!A:C,3,FALSE)&lt;&gt;"Instructeur B",3,1))</f>
        <v>0</v>
      </c>
      <c r="R56" s="12">
        <f>IF(ISERROR(VLOOKUP($A56,Jeugdleden!$A:$C,3,FALSE))=TRUE,1,IF(VLOOKUP($A56,Jeugdleden!$A:$C,3,FALSE)&gt;=125,5,IF(VLOOKUP($A56,Jeugdleden!$A:$C,3,FALSE)&gt;=100,4,IF(VLOOKUP($A56,Jeugdleden!$A:$C,3,FALSE)&gt;=75,3,IF(VLOOKUP($A56,Jeugdleden!$A:$C,3,FALSE)&gt;=50,2,1)))))</f>
        <v>4</v>
      </c>
      <c r="S56" s="14">
        <f t="shared" si="3"/>
        <v>4</v>
      </c>
    </row>
    <row r="57" spans="1:19" x14ac:dyDescent="0.25">
      <c r="A57" s="25">
        <v>1204</v>
      </c>
      <c r="B57" s="25" t="str">
        <f>VLOOKUP($A57,Para!$D$1:$E$996,2,FALSE)</f>
        <v>Basketbalclub Sint-Amands vzw</v>
      </c>
      <c r="C57" s="18">
        <f>IF(VLOOKUP($A57,Faciliteiten!$A:$D,3,FALSE)="&gt;=2m",5,IF(VLOOKUP($A57,Faciliteiten!$A:$D,3,FALSE)="&lt;2m-&gt;=1m",3,1))</f>
        <v>5</v>
      </c>
      <c r="D57" s="18">
        <f>IF(VLOOKUP($A57,Faciliteiten!$A:$D,4,FALSE)="Klasse 3",5,IF(VLOOKUP($A57,Faciliteiten!$A:$D,4,FALSE)="Klasse 2",3,1))</f>
        <v>5</v>
      </c>
      <c r="E57" s="20">
        <f t="shared" si="0"/>
        <v>10</v>
      </c>
      <c r="F57" s="6">
        <f>IF(ISERROR(VLOOKUP($A57,'Fanion Heren'!$A:$C,3,FALSE))=TRUE,0,IF(VLOOKUP($A57,'Fanion Heren'!$A:$C,3,FALSE)="BNXT",3,IF(LEFT(VLOOKUP($A57,'Fanion Heren'!$A:$C,3,FALSE),1)="T",3,IF(LEFT(VLOOKUP($A57,'Fanion Heren'!$A:$C,3,FALSE),1)="L",2,IF(LEFT(VLOOKUP($A57,'Fanion Heren'!$A:$C,3,FALSE),1)="P",1,0)))))</f>
        <v>0</v>
      </c>
      <c r="G57" s="6">
        <f>IF(ISERROR(VLOOKUP($A57,'Fanion Heren'!$E:$G,3,FALSE))=TRUE,0,IF(VLOOKUP($A57,'Fanion Heren'!$E:$G,3,FALSE)="EML",2,IF(LEFT(VLOOKUP($A57,'Fanion Heren'!$E:$G,3,FALSE),1)="T",2,IF(LEFT(VLOOKUP($A57,'Fanion Heren'!$E:$G,3,FALSE),1)="L",2,IF(LEFT(VLOOKUP($A57,'Fanion Heren'!$E:$G,3,FALSE),1)="P",1,0)))))</f>
        <v>0</v>
      </c>
      <c r="H57" s="6" t="str">
        <f>VLOOKUP($A57,'Aantal &lt;21'!$A:$C,3,FALSE)</f>
        <v/>
      </c>
      <c r="I57" s="6">
        <f>IF(ISERROR(VLOOKUP($A57,Jeugdfonds!$A:$C,3,FALSE))=TRUE,1,IF(VLOOKUP($A57,Jeugdfonds!$A:$C,3,FALSE)&gt;=6000,5,IF(VLOOKUP($A57,Jeugdfonds!$A:$C,3,FALSE)&gt;=3000,4,IF(VLOOKUP($A57,Jeugdfonds!$A:$C,3,FALSE)&gt;=1000,3,IF(VLOOKUP($A57,Jeugdfonds!$A:$C,3,FALSE)&gt;=100,2,1)))))</f>
        <v>3</v>
      </c>
      <c r="J57" s="10">
        <f t="shared" si="1"/>
        <v>3</v>
      </c>
      <c r="K57" s="7">
        <f>IF(ISERROR(VLOOKUP($A57,'Fanion Dames'!$A:$C,3,FALSE))=TRUE,0,IF(LEFT(VLOOKUP($A57,'Fanion Dames'!$A:$C,3,FALSE),1)="T",3,IF(LEFT(VLOOKUP($A57,'Fanion Dames'!$A:$C,3,FALSE),1)="L",2,IF(LEFT(VLOOKUP($A57,'Fanion Dames'!$A:$C,3,FALSE),1)="P",1,0))))</f>
        <v>0</v>
      </c>
      <c r="L57" s="7">
        <f>IF(ISERROR(VLOOKUP($A57,'Fanion Dames'!$E:$G,3,FALSE))=TRUE,0,IF(LEFT(VLOOKUP($A57,'Fanion Dames'!$E:$G,3,FALSE),1)="T",2,IF(LEFT(VLOOKUP($A57,'Fanion Dames'!$E:$G,3,FALSE),1)="L",2,IF(LEFT(VLOOKUP($A57,'Fanion Dames'!$E:$G,3,FALSE),1)="P",1,0))))</f>
        <v>0</v>
      </c>
      <c r="M57" s="7" t="str">
        <f>VLOOKUP($A57,'Aantal &lt;21'!$A:$D,4,FALSE)</f>
        <v/>
      </c>
      <c r="N57" s="7">
        <f>IF(ISERROR(VLOOKUP(A57,Jeugdfonds!A53:C266,3,FALSE))=TRUE,1,IF(VLOOKUP(A57,Jeugdfonds!A53:C266,3,FALSE)&gt;=6000,5,IF(VLOOKUP(A57,Jeugdfonds!A53:C266,3,FALSE)&gt;=3000,4,IF(VLOOKUP(A57,Jeugdfonds!A53:C266,3,FALSE)&gt;=1000,3,IF(VLOOKUP(A57,Jeugdfonds!A53:C266,3,FALSE)&gt;=100,2,1)))))</f>
        <v>3</v>
      </c>
      <c r="O57" s="16">
        <f t="shared" si="2"/>
        <v>3</v>
      </c>
      <c r="P57" s="12">
        <f>IF(ISERROR(VLOOKUP($A57,Jeugdcoördinator!$A:$C,4,FALSE))=TRUE,0,IF(VLOOKUP($A57,Jeugdcoördinator!$A:$C,4,FALSE)="Professioneel",3,IF(VLOOKUP($A57,Jeugdcoördinator!$A:$C,4,FALSE)="Vrijwilliger",2,0)))</f>
        <v>0</v>
      </c>
      <c r="Q57" s="12">
        <f>IF(VLOOKUP($A57,'Extra Dipl. Onderbouw'!A:C,3,FALSE)="",0,IF(VLOOKUP($A57,'Extra Dipl. Onderbouw'!A:C,3,FALSE)&lt;&gt;"Instructeur B",3,1))</f>
        <v>0</v>
      </c>
      <c r="R57" s="12">
        <f>IF(ISERROR(VLOOKUP($A57,Jeugdleden!$A:$C,3,FALSE))=TRUE,1,IF(VLOOKUP($A57,Jeugdleden!$A:$C,3,FALSE)&gt;=125,5,IF(VLOOKUP($A57,Jeugdleden!$A:$C,3,FALSE)&gt;=100,4,IF(VLOOKUP($A57,Jeugdleden!$A:$C,3,FALSE)&gt;=75,3,IF(VLOOKUP($A57,Jeugdleden!$A:$C,3,FALSE)&gt;=50,2,1)))))</f>
        <v>3</v>
      </c>
      <c r="S57" s="14">
        <f t="shared" si="3"/>
        <v>3</v>
      </c>
    </row>
    <row r="58" spans="1:19" x14ac:dyDescent="0.25">
      <c r="A58" s="25">
        <v>1206</v>
      </c>
      <c r="B58" s="25" t="str">
        <f>VLOOKUP($A58,Para!$D$1:$E$996,2,FALSE)</f>
        <v>BC Black Boys Erpe-Mere</v>
      </c>
      <c r="C58" s="18">
        <f>IF(VLOOKUP($A58,Faciliteiten!$A:$D,3,FALSE)="&gt;=2m",5,IF(VLOOKUP($A58,Faciliteiten!$A:$D,3,FALSE)="&lt;2m-&gt;=1m",3,1))</f>
        <v>5</v>
      </c>
      <c r="D58" s="18">
        <f>IF(VLOOKUP($A58,Faciliteiten!$A:$D,4,FALSE)="Klasse 3",5,IF(VLOOKUP($A58,Faciliteiten!$A:$D,4,FALSE)="Klasse 2",3,1))</f>
        <v>5</v>
      </c>
      <c r="E58" s="20">
        <f t="shared" si="0"/>
        <v>10</v>
      </c>
      <c r="F58" s="6">
        <f>IF(ISERROR(VLOOKUP($A58,'Fanion Heren'!$A:$C,3,FALSE))=TRUE,0,IF(VLOOKUP($A58,'Fanion Heren'!$A:$C,3,FALSE)="BNXT",3,IF(LEFT(VLOOKUP($A58,'Fanion Heren'!$A:$C,3,FALSE),1)="T",3,IF(LEFT(VLOOKUP($A58,'Fanion Heren'!$A:$C,3,FALSE),1)="L",2,IF(LEFT(VLOOKUP($A58,'Fanion Heren'!$A:$C,3,FALSE),1)="P",1,0)))))</f>
        <v>2</v>
      </c>
      <c r="G58" s="6">
        <f>IF(ISERROR(VLOOKUP($A58,'Fanion Heren'!$E:$G,3,FALSE))=TRUE,0,IF(VLOOKUP($A58,'Fanion Heren'!$E:$G,3,FALSE)="EML",2,IF(LEFT(VLOOKUP($A58,'Fanion Heren'!$E:$G,3,FALSE),1)="T",2,IF(LEFT(VLOOKUP($A58,'Fanion Heren'!$E:$G,3,FALSE),1)="L",2,IF(LEFT(VLOOKUP($A58,'Fanion Heren'!$E:$G,3,FALSE),1)="P",1,0)))))</f>
        <v>0</v>
      </c>
      <c r="H58" s="6">
        <f>VLOOKUP($A58,'Aantal &lt;21'!$A:$C,3,FALSE)</f>
        <v>2</v>
      </c>
      <c r="I58" s="6">
        <f>IF(ISERROR(VLOOKUP($A58,Jeugdfonds!$A:$C,3,FALSE))=TRUE,1,IF(VLOOKUP($A58,Jeugdfonds!$A:$C,3,FALSE)&gt;=6000,5,IF(VLOOKUP($A58,Jeugdfonds!$A:$C,3,FALSE)&gt;=3000,4,IF(VLOOKUP($A58,Jeugdfonds!$A:$C,3,FALSE)&gt;=1000,3,IF(VLOOKUP($A58,Jeugdfonds!$A:$C,3,FALSE)&gt;=100,2,1)))))</f>
        <v>2</v>
      </c>
      <c r="J58" s="10">
        <f t="shared" si="1"/>
        <v>6</v>
      </c>
      <c r="K58" s="7">
        <f>IF(ISERROR(VLOOKUP($A58,'Fanion Dames'!$A:$C,3,FALSE))=TRUE,0,IF(LEFT(VLOOKUP($A58,'Fanion Dames'!$A:$C,3,FALSE),1)="T",3,IF(LEFT(VLOOKUP($A58,'Fanion Dames'!$A:$C,3,FALSE),1)="L",2,IF(LEFT(VLOOKUP($A58,'Fanion Dames'!$A:$C,3,FALSE),1)="P",1,0))))</f>
        <v>0</v>
      </c>
      <c r="L58" s="7">
        <f>IF(ISERROR(VLOOKUP($A58,'Fanion Dames'!$E:$G,3,FALSE))=TRUE,0,IF(LEFT(VLOOKUP($A58,'Fanion Dames'!$E:$G,3,FALSE),1)="T",2,IF(LEFT(VLOOKUP($A58,'Fanion Dames'!$E:$G,3,FALSE),1)="L",2,IF(LEFT(VLOOKUP($A58,'Fanion Dames'!$E:$G,3,FALSE),1)="P",1,0))))</f>
        <v>0</v>
      </c>
      <c r="M58" s="7" t="str">
        <f>VLOOKUP($A58,'Aantal &lt;21'!$A:$D,4,FALSE)</f>
        <v/>
      </c>
      <c r="N58" s="7">
        <f>IF(ISERROR(VLOOKUP(A58,Jeugdfonds!A54:C267,3,FALSE))=TRUE,1,IF(VLOOKUP(A58,Jeugdfonds!A54:C267,3,FALSE)&gt;=6000,5,IF(VLOOKUP(A58,Jeugdfonds!A54:C267,3,FALSE)&gt;=3000,4,IF(VLOOKUP(A58,Jeugdfonds!A54:C267,3,FALSE)&gt;=1000,3,IF(VLOOKUP(A58,Jeugdfonds!A54:C267,3,FALSE)&gt;=100,2,1)))))</f>
        <v>2</v>
      </c>
      <c r="O58" s="16">
        <f t="shared" si="2"/>
        <v>2</v>
      </c>
      <c r="P58" s="12">
        <f>IF(ISERROR(VLOOKUP($A58,Jeugdcoördinator!$A:$C,4,FALSE))=TRUE,0,IF(VLOOKUP($A58,Jeugdcoördinator!$A:$C,4,FALSE)="Professioneel",3,IF(VLOOKUP($A58,Jeugdcoördinator!$A:$C,4,FALSE)="Vrijwilliger",2,0)))</f>
        <v>0</v>
      </c>
      <c r="Q58" s="12">
        <f>IF(VLOOKUP($A58,'Extra Dipl. Onderbouw'!A:C,3,FALSE)="",0,IF(VLOOKUP($A58,'Extra Dipl. Onderbouw'!A:C,3,FALSE)&lt;&gt;"Instructeur B",3,1))</f>
        <v>0</v>
      </c>
      <c r="R58" s="12">
        <f>IF(ISERROR(VLOOKUP($A58,Jeugdleden!$A:$C,3,FALSE))=TRUE,1,IF(VLOOKUP($A58,Jeugdleden!$A:$C,3,FALSE)&gt;=125,5,IF(VLOOKUP($A58,Jeugdleden!$A:$C,3,FALSE)&gt;=100,4,IF(VLOOKUP($A58,Jeugdleden!$A:$C,3,FALSE)&gt;=75,3,IF(VLOOKUP($A58,Jeugdleden!$A:$C,3,FALSE)&gt;=50,2,1)))))</f>
        <v>5</v>
      </c>
      <c r="S58" s="14">
        <f t="shared" si="3"/>
        <v>5</v>
      </c>
    </row>
    <row r="59" spans="1:19" x14ac:dyDescent="0.25">
      <c r="A59" s="25">
        <v>1207</v>
      </c>
      <c r="B59" s="25" t="str">
        <f>VLOOKUP($A59,Para!$D$1:$E$996,2,FALSE)</f>
        <v>Mibac Middelkerke</v>
      </c>
      <c r="C59" s="18">
        <f>IF(VLOOKUP($A59,Faciliteiten!$A:$D,3,FALSE)="&gt;=2m",5,IF(VLOOKUP($A59,Faciliteiten!$A:$D,3,FALSE)="&lt;2m-&gt;=1m",3,1))</f>
        <v>5</v>
      </c>
      <c r="D59" s="18">
        <f>IF(VLOOKUP($A59,Faciliteiten!$A:$D,4,FALSE)="Klasse 3",5,IF(VLOOKUP($A59,Faciliteiten!$A:$D,4,FALSE)="Klasse 2",3,1))</f>
        <v>5</v>
      </c>
      <c r="E59" s="20">
        <f t="shared" si="0"/>
        <v>10</v>
      </c>
      <c r="F59" s="6">
        <f>IF(ISERROR(VLOOKUP($A59,'Fanion Heren'!$A:$C,3,FALSE))=TRUE,0,IF(VLOOKUP($A59,'Fanion Heren'!$A:$C,3,FALSE)="BNXT",3,IF(LEFT(VLOOKUP($A59,'Fanion Heren'!$A:$C,3,FALSE),1)="T",3,IF(LEFT(VLOOKUP($A59,'Fanion Heren'!$A:$C,3,FALSE),1)="L",2,IF(LEFT(VLOOKUP($A59,'Fanion Heren'!$A:$C,3,FALSE),1)="P",1,0)))))</f>
        <v>1</v>
      </c>
      <c r="G59" s="6">
        <f>IF(ISERROR(VLOOKUP($A59,'Fanion Heren'!$E:$G,3,FALSE))=TRUE,0,IF(VLOOKUP($A59,'Fanion Heren'!$E:$G,3,FALSE)="EML",2,IF(LEFT(VLOOKUP($A59,'Fanion Heren'!$E:$G,3,FALSE),1)="T",2,IF(LEFT(VLOOKUP($A59,'Fanion Heren'!$E:$G,3,FALSE),1)="L",2,IF(LEFT(VLOOKUP($A59,'Fanion Heren'!$E:$G,3,FALSE),1)="P",1,0)))))</f>
        <v>0</v>
      </c>
      <c r="H59" s="6" t="str">
        <f>VLOOKUP($A59,'Aantal &lt;21'!$A:$C,3,FALSE)</f>
        <v/>
      </c>
      <c r="I59" s="6">
        <f>IF(ISERROR(VLOOKUP($A59,Jeugdfonds!$A:$C,3,FALSE))=TRUE,1,IF(VLOOKUP($A59,Jeugdfonds!$A:$C,3,FALSE)&gt;=6000,5,IF(VLOOKUP($A59,Jeugdfonds!$A:$C,3,FALSE)&gt;=3000,4,IF(VLOOKUP($A59,Jeugdfonds!$A:$C,3,FALSE)&gt;=1000,3,IF(VLOOKUP($A59,Jeugdfonds!$A:$C,3,FALSE)&gt;=100,2,1)))))</f>
        <v>3</v>
      </c>
      <c r="J59" s="10">
        <f t="shared" si="1"/>
        <v>4</v>
      </c>
      <c r="K59" s="7">
        <f>IF(ISERROR(VLOOKUP($A59,'Fanion Dames'!$A:$C,3,FALSE))=TRUE,0,IF(LEFT(VLOOKUP($A59,'Fanion Dames'!$A:$C,3,FALSE),1)="T",3,IF(LEFT(VLOOKUP($A59,'Fanion Dames'!$A:$C,3,FALSE),1)="L",2,IF(LEFT(VLOOKUP($A59,'Fanion Dames'!$A:$C,3,FALSE),1)="P",1,0))))</f>
        <v>0</v>
      </c>
      <c r="L59" s="7">
        <f>IF(ISERROR(VLOOKUP($A59,'Fanion Dames'!$E:$G,3,FALSE))=TRUE,0,IF(LEFT(VLOOKUP($A59,'Fanion Dames'!$E:$G,3,FALSE),1)="T",2,IF(LEFT(VLOOKUP($A59,'Fanion Dames'!$E:$G,3,FALSE),1)="L",2,IF(LEFT(VLOOKUP($A59,'Fanion Dames'!$E:$G,3,FALSE),1)="P",1,0))))</f>
        <v>0</v>
      </c>
      <c r="M59" s="7" t="str">
        <f>VLOOKUP($A59,'Aantal &lt;21'!$A:$D,4,FALSE)</f>
        <v/>
      </c>
      <c r="N59" s="7">
        <f>IF(ISERROR(VLOOKUP(A59,Jeugdfonds!A55:C268,3,FALSE))=TRUE,1,IF(VLOOKUP(A59,Jeugdfonds!A55:C268,3,FALSE)&gt;=6000,5,IF(VLOOKUP(A59,Jeugdfonds!A55:C268,3,FALSE)&gt;=3000,4,IF(VLOOKUP(A59,Jeugdfonds!A55:C268,3,FALSE)&gt;=1000,3,IF(VLOOKUP(A59,Jeugdfonds!A55:C268,3,FALSE)&gt;=100,2,1)))))</f>
        <v>3</v>
      </c>
      <c r="O59" s="16">
        <f t="shared" si="2"/>
        <v>3</v>
      </c>
      <c r="P59" s="12">
        <f>IF(ISERROR(VLOOKUP($A59,Jeugdcoördinator!$A:$C,4,FALSE))=TRUE,0,IF(VLOOKUP($A59,Jeugdcoördinator!$A:$C,4,FALSE)="Professioneel",3,IF(VLOOKUP($A59,Jeugdcoördinator!$A:$C,4,FALSE)="Vrijwilliger",2,0)))</f>
        <v>0</v>
      </c>
      <c r="Q59" s="12">
        <f>IF(VLOOKUP($A59,'Extra Dipl. Onderbouw'!A:C,3,FALSE)="",0,IF(VLOOKUP($A59,'Extra Dipl. Onderbouw'!A:C,3,FALSE)&lt;&gt;"Instructeur B",3,1))</f>
        <v>0</v>
      </c>
      <c r="R59" s="12">
        <f>IF(ISERROR(VLOOKUP($A59,Jeugdleden!$A:$C,3,FALSE))=TRUE,1,IF(VLOOKUP($A59,Jeugdleden!$A:$C,3,FALSE)&gt;=125,5,IF(VLOOKUP($A59,Jeugdleden!$A:$C,3,FALSE)&gt;=100,4,IF(VLOOKUP($A59,Jeugdleden!$A:$C,3,FALSE)&gt;=75,3,IF(VLOOKUP($A59,Jeugdleden!$A:$C,3,FALSE)&gt;=50,2,1)))))</f>
        <v>3</v>
      </c>
      <c r="S59" s="14">
        <f t="shared" si="3"/>
        <v>3</v>
      </c>
    </row>
    <row r="60" spans="1:19" x14ac:dyDescent="0.25">
      <c r="A60" s="25">
        <v>1210</v>
      </c>
      <c r="B60" s="25" t="str">
        <f>VLOOKUP($A60,Para!$D$1:$E$996,2,FALSE)</f>
        <v>Stella Artois Leuven Bears</v>
      </c>
      <c r="C60" s="18">
        <f>IF(VLOOKUP($A60,Faciliteiten!$A:$D,3,FALSE)="&gt;=2m",5,IF(VLOOKUP($A60,Faciliteiten!$A:$D,3,FALSE)="&lt;2m-&gt;=1m",3,1))</f>
        <v>1</v>
      </c>
      <c r="D60" s="18">
        <f>IF(VLOOKUP($A60,Faciliteiten!$A:$D,4,FALSE)="Klasse 3",5,IF(VLOOKUP($A60,Faciliteiten!$A:$D,4,FALSE)="Klasse 2",3,1))</f>
        <v>5</v>
      </c>
      <c r="E60" s="20">
        <f t="shared" si="0"/>
        <v>6</v>
      </c>
      <c r="F60" s="6">
        <f>IF(ISERROR(VLOOKUP($A60,'Fanion Heren'!$A:$C,3,FALSE))=TRUE,0,IF(VLOOKUP($A60,'Fanion Heren'!$A:$C,3,FALSE)="BNXT",3,IF(LEFT(VLOOKUP($A60,'Fanion Heren'!$A:$C,3,FALSE),1)="T",3,IF(LEFT(VLOOKUP($A60,'Fanion Heren'!$A:$C,3,FALSE),1)="L",2,IF(LEFT(VLOOKUP($A60,'Fanion Heren'!$A:$C,3,FALSE),1)="P",1,0)))))</f>
        <v>3</v>
      </c>
      <c r="G60" s="6">
        <f>IF(ISERROR(VLOOKUP($A60,'Fanion Heren'!$E:$G,3,FALSE))=TRUE,0,IF(VLOOKUP($A60,'Fanion Heren'!$E:$G,3,FALSE)="EML",2,IF(LEFT(VLOOKUP($A60,'Fanion Heren'!$E:$G,3,FALSE),1)="T",2,IF(LEFT(VLOOKUP($A60,'Fanion Heren'!$E:$G,3,FALSE),1)="L",2,IF(LEFT(VLOOKUP($A60,'Fanion Heren'!$E:$G,3,FALSE),1)="P",1,0)))))</f>
        <v>2</v>
      </c>
      <c r="H60" s="6">
        <f>VLOOKUP($A60,'Aantal &lt;21'!$A:$C,3,FALSE)</f>
        <v>5</v>
      </c>
      <c r="I60" s="6">
        <f>IF(ISERROR(VLOOKUP($A60,Jeugdfonds!$A:$C,3,FALSE))=TRUE,1,IF(VLOOKUP($A60,Jeugdfonds!$A:$C,3,FALSE)&gt;=6000,5,IF(VLOOKUP($A60,Jeugdfonds!$A:$C,3,FALSE)&gt;=3000,4,IF(VLOOKUP($A60,Jeugdfonds!$A:$C,3,FALSE)&gt;=1000,3,IF(VLOOKUP($A60,Jeugdfonds!$A:$C,3,FALSE)&gt;=100,2,1)))))</f>
        <v>5</v>
      </c>
      <c r="J60" s="10">
        <f t="shared" si="1"/>
        <v>15</v>
      </c>
      <c r="K60" s="7">
        <f>IF(ISERROR(VLOOKUP($A60,'Fanion Dames'!$A:$C,3,FALSE))=TRUE,0,IF(LEFT(VLOOKUP($A60,'Fanion Dames'!$A:$C,3,FALSE),1)="T",3,IF(LEFT(VLOOKUP($A60,'Fanion Dames'!$A:$C,3,FALSE),1)="L",2,IF(LEFT(VLOOKUP($A60,'Fanion Dames'!$A:$C,3,FALSE),1)="P",1,0))))</f>
        <v>0</v>
      </c>
      <c r="L60" s="7">
        <f>IF(ISERROR(VLOOKUP($A60,'Fanion Dames'!$E:$G,3,FALSE))=TRUE,0,IF(LEFT(VLOOKUP($A60,'Fanion Dames'!$E:$G,3,FALSE),1)="T",2,IF(LEFT(VLOOKUP($A60,'Fanion Dames'!$E:$G,3,FALSE),1)="L",2,IF(LEFT(VLOOKUP($A60,'Fanion Dames'!$E:$G,3,FALSE),1)="P",1,0))))</f>
        <v>0</v>
      </c>
      <c r="M60" s="7" t="str">
        <f>VLOOKUP($A60,'Aantal &lt;21'!$A:$D,4,FALSE)</f>
        <v/>
      </c>
      <c r="N60" s="7">
        <f>IF(ISERROR(VLOOKUP(A60,Jeugdfonds!A56:C269,3,FALSE))=TRUE,1,IF(VLOOKUP(A60,Jeugdfonds!A56:C269,3,FALSE)&gt;=6000,5,IF(VLOOKUP(A60,Jeugdfonds!A56:C269,3,FALSE)&gt;=3000,4,IF(VLOOKUP(A60,Jeugdfonds!A56:C269,3,FALSE)&gt;=1000,3,IF(VLOOKUP(A60,Jeugdfonds!A56:C269,3,FALSE)&gt;=100,2,1)))))</f>
        <v>5</v>
      </c>
      <c r="O60" s="16">
        <f t="shared" si="2"/>
        <v>5</v>
      </c>
      <c r="P60" s="12">
        <f>IF(ISERROR(VLOOKUP($A60,Jeugdcoördinator!$A:$C,4,FALSE))=TRUE,0,IF(VLOOKUP($A60,Jeugdcoördinator!$A:$C,4,FALSE)="Professioneel",3,IF(VLOOKUP($A60,Jeugdcoördinator!$A:$C,4,FALSE)="Vrijwilliger",2,0)))</f>
        <v>0</v>
      </c>
      <c r="Q60" s="12">
        <f>IF(VLOOKUP($A60,'Extra Dipl. Onderbouw'!A:C,3,FALSE)="",0,IF(VLOOKUP($A60,'Extra Dipl. Onderbouw'!A:C,3,FALSE)&lt;&gt;"Instructeur B",3,1))</f>
        <v>3</v>
      </c>
      <c r="R60" s="12">
        <f>IF(ISERROR(VLOOKUP($A60,Jeugdleden!$A:$C,3,FALSE))=TRUE,1,IF(VLOOKUP($A60,Jeugdleden!$A:$C,3,FALSE)&gt;=125,5,IF(VLOOKUP($A60,Jeugdleden!$A:$C,3,FALSE)&gt;=100,4,IF(VLOOKUP($A60,Jeugdleden!$A:$C,3,FALSE)&gt;=75,3,IF(VLOOKUP($A60,Jeugdleden!$A:$C,3,FALSE)&gt;=50,2,1)))))</f>
        <v>5</v>
      </c>
      <c r="S60" s="14">
        <f t="shared" si="3"/>
        <v>8</v>
      </c>
    </row>
    <row r="61" spans="1:19" x14ac:dyDescent="0.25">
      <c r="A61" s="25">
        <v>1216</v>
      </c>
      <c r="B61" s="25" t="str">
        <f>VLOOKUP($A61,Para!$D$1:$E$996,2,FALSE)</f>
        <v>K. Vabco Mol BBC</v>
      </c>
      <c r="C61" s="18">
        <f>IF(VLOOKUP($A61,Faciliteiten!$A:$D,3,FALSE)="&gt;=2m",5,IF(VLOOKUP($A61,Faciliteiten!$A:$D,3,FALSE)="&lt;2m-&gt;=1m",3,1))</f>
        <v>5</v>
      </c>
      <c r="D61" s="18">
        <f>IF(VLOOKUP($A61,Faciliteiten!$A:$D,4,FALSE)="Klasse 3",5,IF(VLOOKUP($A61,Faciliteiten!$A:$D,4,FALSE)="Klasse 2",3,1))</f>
        <v>5</v>
      </c>
      <c r="E61" s="20">
        <f t="shared" si="0"/>
        <v>10</v>
      </c>
      <c r="F61" s="6">
        <f>IF(ISERROR(VLOOKUP($A61,'Fanion Heren'!$A:$C,3,FALSE))=TRUE,0,IF(VLOOKUP($A61,'Fanion Heren'!$A:$C,3,FALSE)="BNXT",3,IF(LEFT(VLOOKUP($A61,'Fanion Heren'!$A:$C,3,FALSE),1)="T",3,IF(LEFT(VLOOKUP($A61,'Fanion Heren'!$A:$C,3,FALSE),1)="L",2,IF(LEFT(VLOOKUP($A61,'Fanion Heren'!$A:$C,3,FALSE),1)="P",1,0)))))</f>
        <v>1</v>
      </c>
      <c r="G61" s="6">
        <f>IF(ISERROR(VLOOKUP($A61,'Fanion Heren'!$E:$G,3,FALSE))=TRUE,0,IF(VLOOKUP($A61,'Fanion Heren'!$E:$G,3,FALSE)="EML",2,IF(LEFT(VLOOKUP($A61,'Fanion Heren'!$E:$G,3,FALSE),1)="T",2,IF(LEFT(VLOOKUP($A61,'Fanion Heren'!$E:$G,3,FALSE),1)="L",2,IF(LEFT(VLOOKUP($A61,'Fanion Heren'!$E:$G,3,FALSE),1)="P",1,0)))))</f>
        <v>0</v>
      </c>
      <c r="H61" s="6" t="str">
        <f>VLOOKUP($A61,'Aantal &lt;21'!$A:$C,3,FALSE)</f>
        <v/>
      </c>
      <c r="I61" s="6">
        <f>IF(ISERROR(VLOOKUP($A61,Jeugdfonds!$A:$C,3,FALSE))=TRUE,1,IF(VLOOKUP($A61,Jeugdfonds!$A:$C,3,FALSE)&gt;=6000,5,IF(VLOOKUP($A61,Jeugdfonds!$A:$C,3,FALSE)&gt;=3000,4,IF(VLOOKUP($A61,Jeugdfonds!$A:$C,3,FALSE)&gt;=1000,3,IF(VLOOKUP($A61,Jeugdfonds!$A:$C,3,FALSE)&gt;=100,2,1)))))</f>
        <v>5</v>
      </c>
      <c r="J61" s="10">
        <f t="shared" si="1"/>
        <v>6</v>
      </c>
      <c r="K61" s="7">
        <f>IF(ISERROR(VLOOKUP($A61,'Fanion Dames'!$A:$C,3,FALSE))=TRUE,0,IF(LEFT(VLOOKUP($A61,'Fanion Dames'!$A:$C,3,FALSE),1)="T",3,IF(LEFT(VLOOKUP($A61,'Fanion Dames'!$A:$C,3,FALSE),1)="L",2,IF(LEFT(VLOOKUP($A61,'Fanion Dames'!$A:$C,3,FALSE),1)="P",1,0))))</f>
        <v>0</v>
      </c>
      <c r="L61" s="7">
        <f>IF(ISERROR(VLOOKUP($A61,'Fanion Dames'!$E:$G,3,FALSE))=TRUE,0,IF(LEFT(VLOOKUP($A61,'Fanion Dames'!$E:$G,3,FALSE),1)="T",2,IF(LEFT(VLOOKUP($A61,'Fanion Dames'!$E:$G,3,FALSE),1)="L",2,IF(LEFT(VLOOKUP($A61,'Fanion Dames'!$E:$G,3,FALSE),1)="P",1,0))))</f>
        <v>0</v>
      </c>
      <c r="M61" s="7" t="str">
        <f>VLOOKUP($A61,'Aantal &lt;21'!$A:$D,4,FALSE)</f>
        <v/>
      </c>
      <c r="N61" s="7">
        <f>IF(ISERROR(VLOOKUP(A61,Jeugdfonds!A57:C270,3,FALSE))=TRUE,1,IF(VLOOKUP(A61,Jeugdfonds!A57:C270,3,FALSE)&gt;=6000,5,IF(VLOOKUP(A61,Jeugdfonds!A57:C270,3,FALSE)&gt;=3000,4,IF(VLOOKUP(A61,Jeugdfonds!A57:C270,3,FALSE)&gt;=1000,3,IF(VLOOKUP(A61,Jeugdfonds!A57:C270,3,FALSE)&gt;=100,2,1)))))</f>
        <v>5</v>
      </c>
      <c r="O61" s="16">
        <f t="shared" si="2"/>
        <v>5</v>
      </c>
      <c r="P61" s="12">
        <f>IF(ISERROR(VLOOKUP($A61,Jeugdcoördinator!$A:$C,4,FALSE))=TRUE,0,IF(VLOOKUP($A61,Jeugdcoördinator!$A:$C,4,FALSE)="Professioneel",3,IF(VLOOKUP($A61,Jeugdcoördinator!$A:$C,4,FALSE)="Vrijwilliger",2,0)))</f>
        <v>0</v>
      </c>
      <c r="Q61" s="12">
        <f>IF(VLOOKUP($A61,'Extra Dipl. Onderbouw'!A:C,3,FALSE)="",0,IF(VLOOKUP($A61,'Extra Dipl. Onderbouw'!A:C,3,FALSE)&lt;&gt;"Instructeur B",3,1))</f>
        <v>0</v>
      </c>
      <c r="R61" s="12">
        <f>IF(ISERROR(VLOOKUP($A61,Jeugdleden!$A:$C,3,FALSE))=TRUE,1,IF(VLOOKUP($A61,Jeugdleden!$A:$C,3,FALSE)&gt;=125,5,IF(VLOOKUP($A61,Jeugdleden!$A:$C,3,FALSE)&gt;=100,4,IF(VLOOKUP($A61,Jeugdleden!$A:$C,3,FALSE)&gt;=75,3,IF(VLOOKUP($A61,Jeugdleden!$A:$C,3,FALSE)&gt;=50,2,1)))))</f>
        <v>5</v>
      </c>
      <c r="S61" s="14">
        <f t="shared" si="3"/>
        <v>5</v>
      </c>
    </row>
    <row r="62" spans="1:19" x14ac:dyDescent="0.25">
      <c r="A62" s="25">
        <v>1218</v>
      </c>
      <c r="B62" s="25" t="str">
        <f>VLOOKUP($A62,Para!$D$1:$E$996,2,FALSE)</f>
        <v>House Of Talents Kortrijk Spurs</v>
      </c>
      <c r="C62" s="18">
        <f>IF(VLOOKUP($A62,Faciliteiten!$A:$D,3,FALSE)="&gt;=2m",5,IF(VLOOKUP($A62,Faciliteiten!$A:$D,3,FALSE)="&lt;2m-&gt;=1m",3,1))</f>
        <v>5</v>
      </c>
      <c r="D62" s="18">
        <f>IF(VLOOKUP($A62,Faciliteiten!$A:$D,4,FALSE)="Klasse 3",5,IF(VLOOKUP($A62,Faciliteiten!$A:$D,4,FALSE)="Klasse 2",3,1))</f>
        <v>5</v>
      </c>
      <c r="E62" s="20">
        <f t="shared" si="0"/>
        <v>10</v>
      </c>
      <c r="F62" s="6">
        <f>IF(ISERROR(VLOOKUP($A62,'Fanion Heren'!$A:$C,3,FALSE))=TRUE,0,IF(VLOOKUP($A62,'Fanion Heren'!$A:$C,3,FALSE)="BNXT",3,IF(LEFT(VLOOKUP($A62,'Fanion Heren'!$A:$C,3,FALSE),1)="T",3,IF(LEFT(VLOOKUP($A62,'Fanion Heren'!$A:$C,3,FALSE),1)="L",2,IF(LEFT(VLOOKUP($A62,'Fanion Heren'!$A:$C,3,FALSE),1)="P",1,0)))))</f>
        <v>3</v>
      </c>
      <c r="G62" s="6">
        <f>IF(ISERROR(VLOOKUP($A62,'Fanion Heren'!$E:$G,3,FALSE))=TRUE,0,IF(VLOOKUP($A62,'Fanion Heren'!$E:$G,3,FALSE)="EML",2,IF(LEFT(VLOOKUP($A62,'Fanion Heren'!$E:$G,3,FALSE),1)="T",2,IF(LEFT(VLOOKUP($A62,'Fanion Heren'!$E:$G,3,FALSE),1)="L",2,IF(LEFT(VLOOKUP($A62,'Fanion Heren'!$E:$G,3,FALSE),1)="P",1,0)))))</f>
        <v>2</v>
      </c>
      <c r="H62" s="6">
        <f>VLOOKUP($A62,'Aantal &lt;21'!$A:$C,3,FALSE)</f>
        <v>5</v>
      </c>
      <c r="I62" s="6">
        <f>IF(ISERROR(VLOOKUP($A62,Jeugdfonds!$A:$C,3,FALSE))=TRUE,1,IF(VLOOKUP($A62,Jeugdfonds!$A:$C,3,FALSE)&gt;=6000,5,IF(VLOOKUP($A62,Jeugdfonds!$A:$C,3,FALSE)&gt;=3000,4,IF(VLOOKUP($A62,Jeugdfonds!$A:$C,3,FALSE)&gt;=1000,3,IF(VLOOKUP($A62,Jeugdfonds!$A:$C,3,FALSE)&gt;=100,2,1)))))</f>
        <v>5</v>
      </c>
      <c r="J62" s="10">
        <f t="shared" si="1"/>
        <v>15</v>
      </c>
      <c r="K62" s="7">
        <f>IF(ISERROR(VLOOKUP($A62,'Fanion Dames'!$A:$C,3,FALSE))=TRUE,0,IF(LEFT(VLOOKUP($A62,'Fanion Dames'!$A:$C,3,FALSE),1)="T",3,IF(LEFT(VLOOKUP($A62,'Fanion Dames'!$A:$C,3,FALSE),1)="L",2,IF(LEFT(VLOOKUP($A62,'Fanion Dames'!$A:$C,3,FALSE),1)="P",1,0))))</f>
        <v>3</v>
      </c>
      <c r="L62" s="7">
        <f>IF(ISERROR(VLOOKUP($A62,'Fanion Dames'!$E:$G,3,FALSE))=TRUE,0,IF(LEFT(VLOOKUP($A62,'Fanion Dames'!$E:$G,3,FALSE),1)="T",2,IF(LEFT(VLOOKUP($A62,'Fanion Dames'!$E:$G,3,FALSE),1)="L",2,IF(LEFT(VLOOKUP($A62,'Fanion Dames'!$E:$G,3,FALSE),1)="P",1,0))))</f>
        <v>2</v>
      </c>
      <c r="M62" s="7">
        <f>VLOOKUP($A62,'Aantal &lt;21'!$A:$D,4,FALSE)</f>
        <v>5</v>
      </c>
      <c r="N62" s="7">
        <f>IF(ISERROR(VLOOKUP(A62,Jeugdfonds!A58:C271,3,FALSE))=TRUE,1,IF(VLOOKUP(A62,Jeugdfonds!A58:C271,3,FALSE)&gt;=6000,5,IF(VLOOKUP(A62,Jeugdfonds!A58:C271,3,FALSE)&gt;=3000,4,IF(VLOOKUP(A62,Jeugdfonds!A58:C271,3,FALSE)&gt;=1000,3,IF(VLOOKUP(A62,Jeugdfonds!A58:C271,3,FALSE)&gt;=100,2,1)))))</f>
        <v>5</v>
      </c>
      <c r="O62" s="16">
        <f t="shared" si="2"/>
        <v>15</v>
      </c>
      <c r="P62" s="12">
        <f>IF(ISERROR(VLOOKUP($A62,Jeugdcoördinator!$A:$C,4,FALSE))=TRUE,0,IF(VLOOKUP($A62,Jeugdcoördinator!$A:$C,4,FALSE)="Professioneel",3,IF(VLOOKUP($A62,Jeugdcoördinator!$A:$C,4,FALSE)="Vrijwilliger",2,0)))</f>
        <v>0</v>
      </c>
      <c r="Q62" s="12">
        <f>IF(VLOOKUP($A62,'Extra Dipl. Onderbouw'!A:C,3,FALSE)="",0,IF(VLOOKUP($A62,'Extra Dipl. Onderbouw'!A:C,3,FALSE)&lt;&gt;"Instructeur B",3,1))</f>
        <v>3</v>
      </c>
      <c r="R62" s="12">
        <f>IF(ISERROR(VLOOKUP($A62,Jeugdleden!$A:$C,3,FALSE))=TRUE,1,IF(VLOOKUP($A62,Jeugdleden!$A:$C,3,FALSE)&gt;=125,5,IF(VLOOKUP($A62,Jeugdleden!$A:$C,3,FALSE)&gt;=100,4,IF(VLOOKUP($A62,Jeugdleden!$A:$C,3,FALSE)&gt;=75,3,IF(VLOOKUP($A62,Jeugdleden!$A:$C,3,FALSE)&gt;=50,2,1)))))</f>
        <v>5</v>
      </c>
      <c r="S62" s="14">
        <f t="shared" si="3"/>
        <v>8</v>
      </c>
    </row>
    <row r="63" spans="1:19" x14ac:dyDescent="0.25">
      <c r="A63" s="25">
        <v>1220</v>
      </c>
      <c r="B63" s="25" t="str">
        <f>VLOOKUP($A63,Para!$D$1:$E$996,2,FALSE)</f>
        <v>The Tower Aalst</v>
      </c>
      <c r="C63" s="18">
        <f>IF(VLOOKUP($A63,Faciliteiten!$A:$D,3,FALSE)="&gt;=2m",5,IF(VLOOKUP($A63,Faciliteiten!$A:$D,3,FALSE)="&lt;2m-&gt;=1m",3,1))</f>
        <v>5</v>
      </c>
      <c r="D63" s="18">
        <f>IF(VLOOKUP($A63,Faciliteiten!$A:$D,4,FALSE)="Klasse 3",5,IF(VLOOKUP($A63,Faciliteiten!$A:$D,4,FALSE)="Klasse 2",3,1))</f>
        <v>5</v>
      </c>
      <c r="E63" s="20">
        <f t="shared" si="0"/>
        <v>10</v>
      </c>
      <c r="F63" s="6">
        <f>IF(ISERROR(VLOOKUP($A63,'Fanion Heren'!$A:$C,3,FALSE))=TRUE,0,IF(VLOOKUP($A63,'Fanion Heren'!$A:$C,3,FALSE)="BNXT",3,IF(LEFT(VLOOKUP($A63,'Fanion Heren'!$A:$C,3,FALSE),1)="T",3,IF(LEFT(VLOOKUP($A63,'Fanion Heren'!$A:$C,3,FALSE),1)="L",2,IF(LEFT(VLOOKUP($A63,'Fanion Heren'!$A:$C,3,FALSE),1)="P",1,0)))))</f>
        <v>0</v>
      </c>
      <c r="G63" s="6">
        <f>IF(ISERROR(VLOOKUP($A63,'Fanion Heren'!$E:$G,3,FALSE))=TRUE,0,IF(VLOOKUP($A63,'Fanion Heren'!$E:$G,3,FALSE)="EML",2,IF(LEFT(VLOOKUP($A63,'Fanion Heren'!$E:$G,3,FALSE),1)="T",2,IF(LEFT(VLOOKUP($A63,'Fanion Heren'!$E:$G,3,FALSE),1)="L",2,IF(LEFT(VLOOKUP($A63,'Fanion Heren'!$E:$G,3,FALSE),1)="P",1,0)))))</f>
        <v>0</v>
      </c>
      <c r="H63" s="6" t="str">
        <f>VLOOKUP($A63,'Aantal &lt;21'!$A:$C,3,FALSE)</f>
        <v/>
      </c>
      <c r="I63" s="6">
        <f>IF(ISERROR(VLOOKUP($A63,Jeugdfonds!$A:$C,3,FALSE))=TRUE,1,IF(VLOOKUP($A63,Jeugdfonds!$A:$C,3,FALSE)&gt;=6000,5,IF(VLOOKUP($A63,Jeugdfonds!$A:$C,3,FALSE)&gt;=3000,4,IF(VLOOKUP($A63,Jeugdfonds!$A:$C,3,FALSE)&gt;=1000,3,IF(VLOOKUP($A63,Jeugdfonds!$A:$C,3,FALSE)&gt;=100,2,1)))))</f>
        <v>1</v>
      </c>
      <c r="J63" s="10">
        <f t="shared" si="1"/>
        <v>1</v>
      </c>
      <c r="K63" s="7">
        <f>IF(ISERROR(VLOOKUP($A63,'Fanion Dames'!$A:$C,3,FALSE))=TRUE,0,IF(LEFT(VLOOKUP($A63,'Fanion Dames'!$A:$C,3,FALSE),1)="T",3,IF(LEFT(VLOOKUP($A63,'Fanion Dames'!$A:$C,3,FALSE),1)="L",2,IF(LEFT(VLOOKUP($A63,'Fanion Dames'!$A:$C,3,FALSE),1)="P",1,0))))</f>
        <v>0</v>
      </c>
      <c r="L63" s="7">
        <f>IF(ISERROR(VLOOKUP($A63,'Fanion Dames'!$E:$G,3,FALSE))=TRUE,0,IF(LEFT(VLOOKUP($A63,'Fanion Dames'!$E:$G,3,FALSE),1)="T",2,IF(LEFT(VLOOKUP($A63,'Fanion Dames'!$E:$G,3,FALSE),1)="L",2,IF(LEFT(VLOOKUP($A63,'Fanion Dames'!$E:$G,3,FALSE),1)="P",1,0))))</f>
        <v>0</v>
      </c>
      <c r="M63" s="7" t="str">
        <f>VLOOKUP($A63,'Aantal &lt;21'!$A:$D,4,FALSE)</f>
        <v/>
      </c>
      <c r="N63" s="7">
        <f>IF(ISERROR(VLOOKUP(A63,Jeugdfonds!A59:C272,3,FALSE))=TRUE,1,IF(VLOOKUP(A63,Jeugdfonds!A59:C272,3,FALSE)&gt;=6000,5,IF(VLOOKUP(A63,Jeugdfonds!A59:C272,3,FALSE)&gt;=3000,4,IF(VLOOKUP(A63,Jeugdfonds!A59:C272,3,FALSE)&gt;=1000,3,IF(VLOOKUP(A63,Jeugdfonds!A59:C272,3,FALSE)&gt;=100,2,1)))))</f>
        <v>1</v>
      </c>
      <c r="O63" s="16">
        <f t="shared" si="2"/>
        <v>1</v>
      </c>
      <c r="P63" s="12">
        <f>IF(ISERROR(VLOOKUP($A63,Jeugdcoördinator!$A:$C,4,FALSE))=TRUE,0,IF(VLOOKUP($A63,Jeugdcoördinator!$A:$C,4,FALSE)="Professioneel",3,IF(VLOOKUP($A63,Jeugdcoördinator!$A:$C,4,FALSE)="Vrijwilliger",2,0)))</f>
        <v>0</v>
      </c>
      <c r="Q63" s="12">
        <f>IF(VLOOKUP($A63,'Extra Dipl. Onderbouw'!A:C,3,FALSE)="",0,IF(VLOOKUP($A63,'Extra Dipl. Onderbouw'!A:C,3,FALSE)&lt;&gt;"Instructeur B",3,1))</f>
        <v>0</v>
      </c>
      <c r="R63" s="12">
        <f>IF(ISERROR(VLOOKUP($A63,Jeugdleden!$A:$C,3,FALSE))=TRUE,1,IF(VLOOKUP($A63,Jeugdleden!$A:$C,3,FALSE)&gt;=125,5,IF(VLOOKUP($A63,Jeugdleden!$A:$C,3,FALSE)&gt;=100,4,IF(VLOOKUP($A63,Jeugdleden!$A:$C,3,FALSE)&gt;=75,3,IF(VLOOKUP($A63,Jeugdleden!$A:$C,3,FALSE)&gt;=50,2,1)))))</f>
        <v>1</v>
      </c>
      <c r="S63" s="14">
        <f t="shared" si="3"/>
        <v>1</v>
      </c>
    </row>
    <row r="64" spans="1:19" x14ac:dyDescent="0.25">
      <c r="A64" s="25">
        <v>1221</v>
      </c>
      <c r="B64" s="25" t="str">
        <f>VLOOKUP($A64,Para!$D$1:$E$996,2,FALSE)</f>
        <v>Basket Zonhoven</v>
      </c>
      <c r="C64" s="18">
        <f>IF(VLOOKUP($A64,Faciliteiten!$A:$D,3,FALSE)="&gt;=2m",5,IF(VLOOKUP($A64,Faciliteiten!$A:$D,3,FALSE)="&lt;2m-&gt;=1m",3,1))</f>
        <v>1</v>
      </c>
      <c r="D64" s="18">
        <f>IF(VLOOKUP($A64,Faciliteiten!$A:$D,4,FALSE)="Klasse 3",5,IF(VLOOKUP($A64,Faciliteiten!$A:$D,4,FALSE)="Klasse 2",3,1))</f>
        <v>5</v>
      </c>
      <c r="E64" s="20">
        <f t="shared" si="0"/>
        <v>6</v>
      </c>
      <c r="F64" s="6">
        <f>IF(ISERROR(VLOOKUP($A64,'Fanion Heren'!$A:$C,3,FALSE))=TRUE,0,IF(VLOOKUP($A64,'Fanion Heren'!$A:$C,3,FALSE)="BNXT",3,IF(LEFT(VLOOKUP($A64,'Fanion Heren'!$A:$C,3,FALSE),1)="T",3,IF(LEFT(VLOOKUP($A64,'Fanion Heren'!$A:$C,3,FALSE),1)="L",2,IF(LEFT(VLOOKUP($A64,'Fanion Heren'!$A:$C,3,FALSE),1)="P",1,0)))))</f>
        <v>0</v>
      </c>
      <c r="G64" s="6">
        <f>IF(ISERROR(VLOOKUP($A64,'Fanion Heren'!$E:$G,3,FALSE))=TRUE,0,IF(VLOOKUP($A64,'Fanion Heren'!$E:$G,3,FALSE)="EML",2,IF(LEFT(VLOOKUP($A64,'Fanion Heren'!$E:$G,3,FALSE),1)="T",2,IF(LEFT(VLOOKUP($A64,'Fanion Heren'!$E:$G,3,FALSE),1)="L",2,IF(LEFT(VLOOKUP($A64,'Fanion Heren'!$E:$G,3,FALSE),1)="P",1,0)))))</f>
        <v>0</v>
      </c>
      <c r="H64" s="6" t="str">
        <f>VLOOKUP($A64,'Aantal &lt;21'!$A:$C,3,FALSE)</f>
        <v/>
      </c>
      <c r="I64" s="6">
        <f>IF(ISERROR(VLOOKUP($A64,Jeugdfonds!$A:$C,3,FALSE))=TRUE,1,IF(VLOOKUP($A64,Jeugdfonds!$A:$C,3,FALSE)&gt;=6000,5,IF(VLOOKUP($A64,Jeugdfonds!$A:$C,3,FALSE)&gt;=3000,4,IF(VLOOKUP($A64,Jeugdfonds!$A:$C,3,FALSE)&gt;=1000,3,IF(VLOOKUP($A64,Jeugdfonds!$A:$C,3,FALSE)&gt;=100,2,1)))))</f>
        <v>3</v>
      </c>
      <c r="J64" s="10">
        <f t="shared" si="1"/>
        <v>3</v>
      </c>
      <c r="K64" s="7">
        <f>IF(ISERROR(VLOOKUP($A64,'Fanion Dames'!$A:$C,3,FALSE))=TRUE,0,IF(LEFT(VLOOKUP($A64,'Fanion Dames'!$A:$C,3,FALSE),1)="T",3,IF(LEFT(VLOOKUP($A64,'Fanion Dames'!$A:$C,3,FALSE),1)="L",2,IF(LEFT(VLOOKUP($A64,'Fanion Dames'!$A:$C,3,FALSE),1)="P",1,0))))</f>
        <v>2</v>
      </c>
      <c r="L64" s="7">
        <f>IF(ISERROR(VLOOKUP($A64,'Fanion Dames'!$E:$G,3,FALSE))=TRUE,0,IF(LEFT(VLOOKUP($A64,'Fanion Dames'!$E:$G,3,FALSE),1)="T",2,IF(LEFT(VLOOKUP($A64,'Fanion Dames'!$E:$G,3,FALSE),1)="L",2,IF(LEFT(VLOOKUP($A64,'Fanion Dames'!$E:$G,3,FALSE),1)="P",1,0))))</f>
        <v>1</v>
      </c>
      <c r="M64" s="7">
        <f>VLOOKUP($A64,'Aantal &lt;21'!$A:$D,4,FALSE)</f>
        <v>3</v>
      </c>
      <c r="N64" s="7">
        <f>IF(ISERROR(VLOOKUP(A64,Jeugdfonds!A60:C273,3,FALSE))=TRUE,1,IF(VLOOKUP(A64,Jeugdfonds!A60:C273,3,FALSE)&gt;=6000,5,IF(VLOOKUP(A64,Jeugdfonds!A60:C273,3,FALSE)&gt;=3000,4,IF(VLOOKUP(A64,Jeugdfonds!A60:C273,3,FALSE)&gt;=1000,3,IF(VLOOKUP(A64,Jeugdfonds!A60:C273,3,FALSE)&gt;=100,2,1)))))</f>
        <v>3</v>
      </c>
      <c r="O64" s="16">
        <f t="shared" si="2"/>
        <v>9</v>
      </c>
      <c r="P64" s="12">
        <f>IF(ISERROR(VLOOKUP($A64,Jeugdcoördinator!$A:$C,4,FALSE))=TRUE,0,IF(VLOOKUP($A64,Jeugdcoördinator!$A:$C,4,FALSE)="Professioneel",3,IF(VLOOKUP($A64,Jeugdcoördinator!$A:$C,4,FALSE)="Vrijwilliger",2,0)))</f>
        <v>0</v>
      </c>
      <c r="Q64" s="12">
        <f>IF(VLOOKUP($A64,'Extra Dipl. Onderbouw'!A:C,3,FALSE)="",0,IF(VLOOKUP($A64,'Extra Dipl. Onderbouw'!A:C,3,FALSE)&lt;&gt;"Instructeur B",3,1))</f>
        <v>3</v>
      </c>
      <c r="R64" s="12">
        <f>IF(ISERROR(VLOOKUP($A64,Jeugdleden!$A:$C,3,FALSE))=TRUE,1,IF(VLOOKUP($A64,Jeugdleden!$A:$C,3,FALSE)&gt;=125,5,IF(VLOOKUP($A64,Jeugdleden!$A:$C,3,FALSE)&gt;=100,4,IF(VLOOKUP($A64,Jeugdleden!$A:$C,3,FALSE)&gt;=75,3,IF(VLOOKUP($A64,Jeugdleden!$A:$C,3,FALSE)&gt;=50,2,1)))))</f>
        <v>5</v>
      </c>
      <c r="S64" s="14">
        <f t="shared" si="3"/>
        <v>8</v>
      </c>
    </row>
    <row r="65" spans="1:19" x14ac:dyDescent="0.25">
      <c r="A65" s="25">
        <v>1223</v>
      </c>
      <c r="B65" s="25" t="str">
        <f>VLOOKUP($A65,Para!$D$1:$E$996,2,FALSE)</f>
        <v>BC Maasmechelen</v>
      </c>
      <c r="C65" s="18">
        <f>IF(VLOOKUP($A65,Faciliteiten!$A:$D,3,FALSE)="&gt;=2m",5,IF(VLOOKUP($A65,Faciliteiten!$A:$D,3,FALSE)="&lt;2m-&gt;=1m",3,1))</f>
        <v>1</v>
      </c>
      <c r="D65" s="18">
        <f>IF(VLOOKUP($A65,Faciliteiten!$A:$D,4,FALSE)="Klasse 3",5,IF(VLOOKUP($A65,Faciliteiten!$A:$D,4,FALSE)="Klasse 2",3,1))</f>
        <v>1</v>
      </c>
      <c r="E65" s="20">
        <f t="shared" si="0"/>
        <v>2</v>
      </c>
      <c r="F65" s="6">
        <f>IF(ISERROR(VLOOKUP($A65,'Fanion Heren'!$A:$C,3,FALSE))=TRUE,0,IF(VLOOKUP($A65,'Fanion Heren'!$A:$C,3,FALSE)="BNXT",3,IF(LEFT(VLOOKUP($A65,'Fanion Heren'!$A:$C,3,FALSE),1)="T",3,IF(LEFT(VLOOKUP($A65,'Fanion Heren'!$A:$C,3,FALSE),1)="L",2,IF(LEFT(VLOOKUP($A65,'Fanion Heren'!$A:$C,3,FALSE),1)="P",1,0)))))</f>
        <v>1</v>
      </c>
      <c r="G65" s="6">
        <f>IF(ISERROR(VLOOKUP($A65,'Fanion Heren'!$E:$G,3,FALSE))=TRUE,0,IF(VLOOKUP($A65,'Fanion Heren'!$E:$G,3,FALSE)="EML",2,IF(LEFT(VLOOKUP($A65,'Fanion Heren'!$E:$G,3,FALSE),1)="T",2,IF(LEFT(VLOOKUP($A65,'Fanion Heren'!$E:$G,3,FALSE),1)="L",2,IF(LEFT(VLOOKUP($A65,'Fanion Heren'!$E:$G,3,FALSE),1)="P",1,0)))))</f>
        <v>0</v>
      </c>
      <c r="H65" s="6" t="str">
        <f>VLOOKUP($A65,'Aantal &lt;21'!$A:$C,3,FALSE)</f>
        <v/>
      </c>
      <c r="I65" s="6">
        <f>IF(ISERROR(VLOOKUP($A65,Jeugdfonds!$A:$C,3,FALSE))=TRUE,1,IF(VLOOKUP($A65,Jeugdfonds!$A:$C,3,FALSE)&gt;=6000,5,IF(VLOOKUP($A65,Jeugdfonds!$A:$C,3,FALSE)&gt;=3000,4,IF(VLOOKUP($A65,Jeugdfonds!$A:$C,3,FALSE)&gt;=1000,3,IF(VLOOKUP($A65,Jeugdfonds!$A:$C,3,FALSE)&gt;=100,2,1)))))</f>
        <v>1</v>
      </c>
      <c r="J65" s="10">
        <f t="shared" si="1"/>
        <v>2</v>
      </c>
      <c r="K65" s="7">
        <f>IF(ISERROR(VLOOKUP($A65,'Fanion Dames'!$A:$C,3,FALSE))=TRUE,0,IF(LEFT(VLOOKUP($A65,'Fanion Dames'!$A:$C,3,FALSE),1)="T",3,IF(LEFT(VLOOKUP($A65,'Fanion Dames'!$A:$C,3,FALSE),1)="L",2,IF(LEFT(VLOOKUP($A65,'Fanion Dames'!$A:$C,3,FALSE),1)="P",1,0))))</f>
        <v>1</v>
      </c>
      <c r="L65" s="7">
        <f>IF(ISERROR(VLOOKUP($A65,'Fanion Dames'!$E:$G,3,FALSE))=TRUE,0,IF(LEFT(VLOOKUP($A65,'Fanion Dames'!$E:$G,3,FALSE),1)="T",2,IF(LEFT(VLOOKUP($A65,'Fanion Dames'!$E:$G,3,FALSE),1)="L",2,IF(LEFT(VLOOKUP($A65,'Fanion Dames'!$E:$G,3,FALSE),1)="P",1,0))))</f>
        <v>0</v>
      </c>
      <c r="M65" s="7" t="str">
        <f>VLOOKUP($A65,'Aantal &lt;21'!$A:$D,4,FALSE)</f>
        <v/>
      </c>
      <c r="N65" s="7">
        <f>IF(ISERROR(VLOOKUP(A65,Jeugdfonds!A61:C274,3,FALSE))=TRUE,1,IF(VLOOKUP(A65,Jeugdfonds!A61:C274,3,FALSE)&gt;=6000,5,IF(VLOOKUP(A65,Jeugdfonds!A61:C274,3,FALSE)&gt;=3000,4,IF(VLOOKUP(A65,Jeugdfonds!A61:C274,3,FALSE)&gt;=1000,3,IF(VLOOKUP(A65,Jeugdfonds!A61:C274,3,FALSE)&gt;=100,2,1)))))</f>
        <v>1</v>
      </c>
      <c r="O65" s="16">
        <f t="shared" si="2"/>
        <v>2</v>
      </c>
      <c r="P65" s="12">
        <f>IF(ISERROR(VLOOKUP($A65,Jeugdcoördinator!$A:$C,4,FALSE))=TRUE,0,IF(VLOOKUP($A65,Jeugdcoördinator!$A:$C,4,FALSE)="Professioneel",3,IF(VLOOKUP($A65,Jeugdcoördinator!$A:$C,4,FALSE)="Vrijwilliger",2,0)))</f>
        <v>0</v>
      </c>
      <c r="Q65" s="12">
        <f>IF(VLOOKUP($A65,'Extra Dipl. Onderbouw'!A:C,3,FALSE)="",0,IF(VLOOKUP($A65,'Extra Dipl. Onderbouw'!A:C,3,FALSE)&lt;&gt;"Instructeur B",3,1))</f>
        <v>3</v>
      </c>
      <c r="R65" s="12">
        <f>IF(ISERROR(VLOOKUP($A65,Jeugdleden!$A:$C,3,FALSE))=TRUE,1,IF(VLOOKUP($A65,Jeugdleden!$A:$C,3,FALSE)&gt;=125,5,IF(VLOOKUP($A65,Jeugdleden!$A:$C,3,FALSE)&gt;=100,4,IF(VLOOKUP($A65,Jeugdleden!$A:$C,3,FALSE)&gt;=75,3,IF(VLOOKUP($A65,Jeugdleden!$A:$C,3,FALSE)&gt;=50,2,1)))))</f>
        <v>5</v>
      </c>
      <c r="S65" s="14">
        <f t="shared" si="3"/>
        <v>8</v>
      </c>
    </row>
    <row r="66" spans="1:19" x14ac:dyDescent="0.25">
      <c r="A66" s="25">
        <v>1250</v>
      </c>
      <c r="B66" s="25" t="str">
        <f>VLOOKUP($A66,Para!$D$1:$E$996,2,FALSE)</f>
        <v>Essense Esbac</v>
      </c>
      <c r="C66" s="18">
        <f>IF(VLOOKUP($A66,Faciliteiten!$A:$D,3,FALSE)="&gt;=2m",5,IF(VLOOKUP($A66,Faciliteiten!$A:$D,3,FALSE)="&lt;2m-&gt;=1m",3,1))</f>
        <v>5</v>
      </c>
      <c r="D66" s="18">
        <f>IF(VLOOKUP($A66,Faciliteiten!$A:$D,4,FALSE)="Klasse 3",5,IF(VLOOKUP($A66,Faciliteiten!$A:$D,4,FALSE)="Klasse 2",3,1))</f>
        <v>5</v>
      </c>
      <c r="E66" s="20">
        <f t="shared" si="0"/>
        <v>10</v>
      </c>
      <c r="F66" s="6">
        <f>IF(ISERROR(VLOOKUP($A66,'Fanion Heren'!$A:$C,3,FALSE))=TRUE,0,IF(VLOOKUP($A66,'Fanion Heren'!$A:$C,3,FALSE)="BNXT",3,IF(LEFT(VLOOKUP($A66,'Fanion Heren'!$A:$C,3,FALSE),1)="T",3,IF(LEFT(VLOOKUP($A66,'Fanion Heren'!$A:$C,3,FALSE),1)="L",2,IF(LEFT(VLOOKUP($A66,'Fanion Heren'!$A:$C,3,FALSE),1)="P",1,0)))))</f>
        <v>0</v>
      </c>
      <c r="G66" s="6">
        <f>IF(ISERROR(VLOOKUP($A66,'Fanion Heren'!$E:$G,3,FALSE))=TRUE,0,IF(VLOOKUP($A66,'Fanion Heren'!$E:$G,3,FALSE)="EML",2,IF(LEFT(VLOOKUP($A66,'Fanion Heren'!$E:$G,3,FALSE),1)="T",2,IF(LEFT(VLOOKUP($A66,'Fanion Heren'!$E:$G,3,FALSE),1)="L",2,IF(LEFT(VLOOKUP($A66,'Fanion Heren'!$E:$G,3,FALSE),1)="P",1,0)))))</f>
        <v>0</v>
      </c>
      <c r="H66" s="6" t="str">
        <f>VLOOKUP($A66,'Aantal &lt;21'!$A:$C,3,FALSE)</f>
        <v/>
      </c>
      <c r="I66" s="6">
        <f>IF(ISERROR(VLOOKUP($A66,Jeugdfonds!$A:$C,3,FALSE))=TRUE,1,IF(VLOOKUP($A66,Jeugdfonds!$A:$C,3,FALSE)&gt;=6000,5,IF(VLOOKUP($A66,Jeugdfonds!$A:$C,3,FALSE)&gt;=3000,4,IF(VLOOKUP($A66,Jeugdfonds!$A:$C,3,FALSE)&gt;=1000,3,IF(VLOOKUP($A66,Jeugdfonds!$A:$C,3,FALSE)&gt;=100,2,1)))))</f>
        <v>2</v>
      </c>
      <c r="J66" s="10">
        <f t="shared" si="1"/>
        <v>2</v>
      </c>
      <c r="K66" s="7">
        <f>IF(ISERROR(VLOOKUP($A66,'Fanion Dames'!$A:$C,3,FALSE))=TRUE,0,IF(LEFT(VLOOKUP($A66,'Fanion Dames'!$A:$C,3,FALSE),1)="T",3,IF(LEFT(VLOOKUP($A66,'Fanion Dames'!$A:$C,3,FALSE),1)="L",2,IF(LEFT(VLOOKUP($A66,'Fanion Dames'!$A:$C,3,FALSE),1)="P",1,0))))</f>
        <v>0</v>
      </c>
      <c r="L66" s="7">
        <f>IF(ISERROR(VLOOKUP($A66,'Fanion Dames'!$E:$G,3,FALSE))=TRUE,0,IF(LEFT(VLOOKUP($A66,'Fanion Dames'!$E:$G,3,FALSE),1)="T",2,IF(LEFT(VLOOKUP($A66,'Fanion Dames'!$E:$G,3,FALSE),1)="L",2,IF(LEFT(VLOOKUP($A66,'Fanion Dames'!$E:$G,3,FALSE),1)="P",1,0))))</f>
        <v>0</v>
      </c>
      <c r="M66" s="7" t="str">
        <f>VLOOKUP($A66,'Aantal &lt;21'!$A:$D,4,FALSE)</f>
        <v/>
      </c>
      <c r="N66" s="7">
        <f>IF(ISERROR(VLOOKUP(A66,Jeugdfonds!A63:C276,3,FALSE))=TRUE,1,IF(VLOOKUP(A66,Jeugdfonds!A63:C276,3,FALSE)&gt;=6000,5,IF(VLOOKUP(A66,Jeugdfonds!A63:C276,3,FALSE)&gt;=3000,4,IF(VLOOKUP(A66,Jeugdfonds!A63:C276,3,FALSE)&gt;=1000,3,IF(VLOOKUP(A66,Jeugdfonds!A63:C276,3,FALSE)&gt;=100,2,1)))))</f>
        <v>2</v>
      </c>
      <c r="O66" s="16">
        <f t="shared" si="2"/>
        <v>2</v>
      </c>
      <c r="P66" s="12">
        <f>IF(ISERROR(VLOOKUP($A66,Jeugdcoördinator!$A:$C,4,FALSE))=TRUE,0,IF(VLOOKUP($A66,Jeugdcoördinator!$A:$C,4,FALSE)="Professioneel",3,IF(VLOOKUP($A66,Jeugdcoördinator!$A:$C,4,FALSE)="Vrijwilliger",2,0)))</f>
        <v>0</v>
      </c>
      <c r="Q66" s="12">
        <f>IF(VLOOKUP($A66,'Extra Dipl. Onderbouw'!A:C,3,FALSE)="",0,IF(VLOOKUP($A66,'Extra Dipl. Onderbouw'!A:C,3,FALSE)&lt;&gt;"Instructeur B",3,1))</f>
        <v>0</v>
      </c>
      <c r="R66" s="12">
        <f>IF(ISERROR(VLOOKUP($A66,Jeugdleden!$A:$C,3,FALSE))=TRUE,1,IF(VLOOKUP($A66,Jeugdleden!$A:$C,3,FALSE)&gt;=125,5,IF(VLOOKUP($A66,Jeugdleden!$A:$C,3,FALSE)&gt;=100,4,IF(VLOOKUP($A66,Jeugdleden!$A:$C,3,FALSE)&gt;=75,3,IF(VLOOKUP($A66,Jeugdleden!$A:$C,3,FALSE)&gt;=50,2,1)))))</f>
        <v>5</v>
      </c>
      <c r="S66" s="14">
        <f t="shared" si="3"/>
        <v>5</v>
      </c>
    </row>
    <row r="67" spans="1:19" x14ac:dyDescent="0.25">
      <c r="A67" s="25">
        <v>1251</v>
      </c>
      <c r="B67" s="25" t="str">
        <f>VLOOKUP($A67,Para!$D$1:$E$996,2,FALSE)</f>
        <v>Wibac BBC Sint-Eloois-Winkel</v>
      </c>
      <c r="C67" s="18">
        <f>IF(VLOOKUP($A67,Faciliteiten!$A:$D,3,FALSE)="&gt;=2m",5,IF(VLOOKUP($A67,Faciliteiten!$A:$D,3,FALSE)="&lt;2m-&gt;=1m",3,1))</f>
        <v>5</v>
      </c>
      <c r="D67" s="18">
        <f>IF(VLOOKUP($A67,Faciliteiten!$A:$D,4,FALSE)="Klasse 3",5,IF(VLOOKUP($A67,Faciliteiten!$A:$D,4,FALSE)="Klasse 2",3,1))</f>
        <v>5</v>
      </c>
      <c r="E67" s="20">
        <f t="shared" ref="E67:E130" si="4">SUM(C67:D67)</f>
        <v>10</v>
      </c>
      <c r="F67" s="6">
        <f>IF(ISERROR(VLOOKUP($A67,'Fanion Heren'!$A:$C,3,FALSE))=TRUE,0,IF(VLOOKUP($A67,'Fanion Heren'!$A:$C,3,FALSE)="BNXT",3,IF(LEFT(VLOOKUP($A67,'Fanion Heren'!$A:$C,3,FALSE),1)="T",3,IF(LEFT(VLOOKUP($A67,'Fanion Heren'!$A:$C,3,FALSE),1)="L",2,IF(LEFT(VLOOKUP($A67,'Fanion Heren'!$A:$C,3,FALSE),1)="P",1,0)))))</f>
        <v>0</v>
      </c>
      <c r="G67" s="6">
        <f>IF(ISERROR(VLOOKUP($A67,'Fanion Heren'!$E:$G,3,FALSE))=TRUE,0,IF(VLOOKUP($A67,'Fanion Heren'!$E:$G,3,FALSE)="EML",2,IF(LEFT(VLOOKUP($A67,'Fanion Heren'!$E:$G,3,FALSE),1)="T",2,IF(LEFT(VLOOKUP($A67,'Fanion Heren'!$E:$G,3,FALSE),1)="L",2,IF(LEFT(VLOOKUP($A67,'Fanion Heren'!$E:$G,3,FALSE),1)="P",1,0)))))</f>
        <v>0</v>
      </c>
      <c r="H67" s="6" t="str">
        <f>VLOOKUP($A67,'Aantal &lt;21'!$A:$C,3,FALSE)</f>
        <v/>
      </c>
      <c r="I67" s="6">
        <f>IF(ISERROR(VLOOKUP($A67,Jeugdfonds!$A:$C,3,FALSE))=TRUE,1,IF(VLOOKUP($A67,Jeugdfonds!$A:$C,3,FALSE)&gt;=6000,5,IF(VLOOKUP($A67,Jeugdfonds!$A:$C,3,FALSE)&gt;=3000,4,IF(VLOOKUP($A67,Jeugdfonds!$A:$C,3,FALSE)&gt;=1000,3,IF(VLOOKUP($A67,Jeugdfonds!$A:$C,3,FALSE)&gt;=100,2,1)))))</f>
        <v>2</v>
      </c>
      <c r="J67" s="10">
        <f t="shared" ref="J67:J130" si="5">SUM(F67:I67)</f>
        <v>2</v>
      </c>
      <c r="K67" s="7">
        <f>IF(ISERROR(VLOOKUP($A67,'Fanion Dames'!$A:$C,3,FALSE))=TRUE,0,IF(LEFT(VLOOKUP($A67,'Fanion Dames'!$A:$C,3,FALSE),1)="T",3,IF(LEFT(VLOOKUP($A67,'Fanion Dames'!$A:$C,3,FALSE),1)="L",2,IF(LEFT(VLOOKUP($A67,'Fanion Dames'!$A:$C,3,FALSE),1)="P",1,0))))</f>
        <v>1</v>
      </c>
      <c r="L67" s="7">
        <f>IF(ISERROR(VLOOKUP($A67,'Fanion Dames'!$E:$G,3,FALSE))=TRUE,0,IF(LEFT(VLOOKUP($A67,'Fanion Dames'!$E:$G,3,FALSE),1)="T",2,IF(LEFT(VLOOKUP($A67,'Fanion Dames'!$E:$G,3,FALSE),1)="L",2,IF(LEFT(VLOOKUP($A67,'Fanion Dames'!$E:$G,3,FALSE),1)="P",1,0))))</f>
        <v>0</v>
      </c>
      <c r="M67" s="7" t="str">
        <f>VLOOKUP($A67,'Aantal &lt;21'!$A:$D,4,FALSE)</f>
        <v/>
      </c>
      <c r="N67" s="7">
        <f>IF(ISERROR(VLOOKUP(A67,Jeugdfonds!A64:C277,3,FALSE))=TRUE,1,IF(VLOOKUP(A67,Jeugdfonds!A64:C277,3,FALSE)&gt;=6000,5,IF(VLOOKUP(A67,Jeugdfonds!A64:C277,3,FALSE)&gt;=3000,4,IF(VLOOKUP(A67,Jeugdfonds!A64:C277,3,FALSE)&gt;=1000,3,IF(VLOOKUP(A67,Jeugdfonds!A64:C277,3,FALSE)&gt;=100,2,1)))))</f>
        <v>2</v>
      </c>
      <c r="O67" s="16">
        <f t="shared" ref="O67:O130" si="6">SUM(K67:N67)</f>
        <v>3</v>
      </c>
      <c r="P67" s="12">
        <f>IF(ISERROR(VLOOKUP($A67,Jeugdcoördinator!$A:$C,4,FALSE))=TRUE,0,IF(VLOOKUP($A67,Jeugdcoördinator!$A:$C,4,FALSE)="Professioneel",3,IF(VLOOKUP($A67,Jeugdcoördinator!$A:$C,4,FALSE)="Vrijwilliger",2,0)))</f>
        <v>0</v>
      </c>
      <c r="Q67" s="12">
        <f>IF(VLOOKUP($A67,'Extra Dipl. Onderbouw'!A:C,3,FALSE)="",0,IF(VLOOKUP($A67,'Extra Dipl. Onderbouw'!A:C,3,FALSE)&lt;&gt;"Instructeur B",3,1))</f>
        <v>0</v>
      </c>
      <c r="R67" s="12">
        <f>IF(ISERROR(VLOOKUP($A67,Jeugdleden!$A:$C,3,FALSE))=TRUE,1,IF(VLOOKUP($A67,Jeugdleden!$A:$C,3,FALSE)&gt;=125,5,IF(VLOOKUP($A67,Jeugdleden!$A:$C,3,FALSE)&gt;=100,4,IF(VLOOKUP($A67,Jeugdleden!$A:$C,3,FALSE)&gt;=75,3,IF(VLOOKUP($A67,Jeugdleden!$A:$C,3,FALSE)&gt;=50,2,1)))))</f>
        <v>3</v>
      </c>
      <c r="S67" s="14">
        <f t="shared" ref="S67:S130" si="7">SUM(P67:R67)</f>
        <v>3</v>
      </c>
    </row>
    <row r="68" spans="1:19" x14ac:dyDescent="0.25">
      <c r="A68" s="25">
        <v>1256</v>
      </c>
      <c r="B68" s="25" t="str">
        <f>VLOOKUP($A68,Para!$D$1:$E$996,2,FALSE)</f>
        <v>BBC Falco Gent</v>
      </c>
      <c r="C68" s="18">
        <f>IF(VLOOKUP($A68,Faciliteiten!$A:$D,3,FALSE)="&gt;=2m",5,IF(VLOOKUP($A68,Faciliteiten!$A:$D,3,FALSE)="&lt;2m-&gt;=1m",3,1))</f>
        <v>5</v>
      </c>
      <c r="D68" s="18">
        <f>IF(VLOOKUP($A68,Faciliteiten!$A:$D,4,FALSE)="Klasse 3",5,IF(VLOOKUP($A68,Faciliteiten!$A:$D,4,FALSE)="Klasse 2",3,1))</f>
        <v>5</v>
      </c>
      <c r="E68" s="20">
        <f t="shared" si="4"/>
        <v>10</v>
      </c>
      <c r="F68" s="6">
        <f>IF(ISERROR(VLOOKUP($A68,'Fanion Heren'!$A:$C,3,FALSE))=TRUE,0,IF(VLOOKUP($A68,'Fanion Heren'!$A:$C,3,FALSE)="BNXT",3,IF(LEFT(VLOOKUP($A68,'Fanion Heren'!$A:$C,3,FALSE),1)="T",3,IF(LEFT(VLOOKUP($A68,'Fanion Heren'!$A:$C,3,FALSE),1)="L",2,IF(LEFT(VLOOKUP($A68,'Fanion Heren'!$A:$C,3,FALSE),1)="P",1,0)))))</f>
        <v>3</v>
      </c>
      <c r="G68" s="6">
        <f>IF(ISERROR(VLOOKUP($A68,'Fanion Heren'!$E:$G,3,FALSE))=TRUE,0,IF(VLOOKUP($A68,'Fanion Heren'!$E:$G,3,FALSE)="EML",2,IF(LEFT(VLOOKUP($A68,'Fanion Heren'!$E:$G,3,FALSE),1)="T",2,IF(LEFT(VLOOKUP($A68,'Fanion Heren'!$E:$G,3,FALSE),1)="L",2,IF(LEFT(VLOOKUP($A68,'Fanion Heren'!$E:$G,3,FALSE),1)="P",1,0)))))</f>
        <v>2</v>
      </c>
      <c r="H68" s="6">
        <f>VLOOKUP($A68,'Aantal &lt;21'!$A:$C,3,FALSE)</f>
        <v>5</v>
      </c>
      <c r="I68" s="6">
        <f>IF(ISERROR(VLOOKUP($A68,Jeugdfonds!$A:$C,3,FALSE))=TRUE,1,IF(VLOOKUP($A68,Jeugdfonds!$A:$C,3,FALSE)&gt;=6000,5,IF(VLOOKUP($A68,Jeugdfonds!$A:$C,3,FALSE)&gt;=3000,4,IF(VLOOKUP($A68,Jeugdfonds!$A:$C,3,FALSE)&gt;=1000,3,IF(VLOOKUP($A68,Jeugdfonds!$A:$C,3,FALSE)&gt;=100,2,1)))))</f>
        <v>5</v>
      </c>
      <c r="J68" s="10">
        <f t="shared" si="5"/>
        <v>15</v>
      </c>
      <c r="K68" s="7">
        <f>IF(ISERROR(VLOOKUP($A68,'Fanion Dames'!$A:$C,3,FALSE))=TRUE,0,IF(LEFT(VLOOKUP($A68,'Fanion Dames'!$A:$C,3,FALSE),1)="T",3,IF(LEFT(VLOOKUP($A68,'Fanion Dames'!$A:$C,3,FALSE),1)="L",2,IF(LEFT(VLOOKUP($A68,'Fanion Dames'!$A:$C,3,FALSE),1)="P",1,0))))</f>
        <v>0</v>
      </c>
      <c r="L68" s="7">
        <f>IF(ISERROR(VLOOKUP($A68,'Fanion Dames'!$E:$G,3,FALSE))=TRUE,0,IF(LEFT(VLOOKUP($A68,'Fanion Dames'!$E:$G,3,FALSE),1)="T",2,IF(LEFT(VLOOKUP($A68,'Fanion Dames'!$E:$G,3,FALSE),1)="L",2,IF(LEFT(VLOOKUP($A68,'Fanion Dames'!$E:$G,3,FALSE),1)="P",1,0))))</f>
        <v>0</v>
      </c>
      <c r="M68" s="7" t="str">
        <f>VLOOKUP($A68,'Aantal &lt;21'!$A:$D,4,FALSE)</f>
        <v/>
      </c>
      <c r="N68" s="7">
        <f>IF(ISERROR(VLOOKUP(A68,Jeugdfonds!A65:C278,3,FALSE))=TRUE,1,IF(VLOOKUP(A68,Jeugdfonds!A65:C278,3,FALSE)&gt;=6000,5,IF(VLOOKUP(A68,Jeugdfonds!A65:C278,3,FALSE)&gt;=3000,4,IF(VLOOKUP(A68,Jeugdfonds!A65:C278,3,FALSE)&gt;=1000,3,IF(VLOOKUP(A68,Jeugdfonds!A65:C278,3,FALSE)&gt;=100,2,1)))))</f>
        <v>5</v>
      </c>
      <c r="O68" s="16">
        <f t="shared" si="6"/>
        <v>5</v>
      </c>
      <c r="P68" s="12">
        <f>IF(ISERROR(VLOOKUP($A68,Jeugdcoördinator!$A:$C,4,FALSE))=TRUE,0,IF(VLOOKUP($A68,Jeugdcoördinator!$A:$C,4,FALSE)="Professioneel",3,IF(VLOOKUP($A68,Jeugdcoördinator!$A:$C,4,FALSE)="Vrijwilliger",2,0)))</f>
        <v>0</v>
      </c>
      <c r="Q68" s="12">
        <f>IF(VLOOKUP($A68,'Extra Dipl. Onderbouw'!A:C,3,FALSE)="",0,IF(VLOOKUP($A68,'Extra Dipl. Onderbouw'!A:C,3,FALSE)&lt;&gt;"Instructeur B",3,1))</f>
        <v>3</v>
      </c>
      <c r="R68" s="12">
        <f>IF(ISERROR(VLOOKUP($A68,Jeugdleden!$A:$C,3,FALSE))=TRUE,1,IF(VLOOKUP($A68,Jeugdleden!$A:$C,3,FALSE)&gt;=125,5,IF(VLOOKUP($A68,Jeugdleden!$A:$C,3,FALSE)&gt;=100,4,IF(VLOOKUP($A68,Jeugdleden!$A:$C,3,FALSE)&gt;=75,3,IF(VLOOKUP($A68,Jeugdleden!$A:$C,3,FALSE)&gt;=50,2,1)))))</f>
        <v>5</v>
      </c>
      <c r="S68" s="14">
        <f t="shared" si="7"/>
        <v>8</v>
      </c>
    </row>
    <row r="69" spans="1:19" x14ac:dyDescent="0.25">
      <c r="A69" s="25">
        <v>1273</v>
      </c>
      <c r="B69" s="25" t="str">
        <f>VLOOKUP($A69,Para!$D$1:$E$996,2,FALSE)</f>
        <v>Aartselaar BBC</v>
      </c>
      <c r="C69" s="18">
        <f>IF(VLOOKUP($A69,Faciliteiten!$A:$D,3,FALSE)="&gt;=2m",5,IF(VLOOKUP($A69,Faciliteiten!$A:$D,3,FALSE)="&lt;2m-&gt;=1m",3,1))</f>
        <v>3</v>
      </c>
      <c r="D69" s="18">
        <f>IF(VLOOKUP($A69,Faciliteiten!$A:$D,4,FALSE)="Klasse 3",5,IF(VLOOKUP($A69,Faciliteiten!$A:$D,4,FALSE)="Klasse 2",3,1))</f>
        <v>5</v>
      </c>
      <c r="E69" s="20">
        <f t="shared" si="4"/>
        <v>8</v>
      </c>
      <c r="F69" s="6">
        <f>IF(ISERROR(VLOOKUP($A69,'Fanion Heren'!$A:$C,3,FALSE))=TRUE,0,IF(VLOOKUP($A69,'Fanion Heren'!$A:$C,3,FALSE)="BNXT",3,IF(LEFT(VLOOKUP($A69,'Fanion Heren'!$A:$C,3,FALSE),1)="T",3,IF(LEFT(VLOOKUP($A69,'Fanion Heren'!$A:$C,3,FALSE),1)="L",2,IF(LEFT(VLOOKUP($A69,'Fanion Heren'!$A:$C,3,FALSE),1)="P",1,0)))))</f>
        <v>0</v>
      </c>
      <c r="G69" s="6">
        <f>IF(ISERROR(VLOOKUP($A69,'Fanion Heren'!$E:$G,3,FALSE))=TRUE,0,IF(VLOOKUP($A69,'Fanion Heren'!$E:$G,3,FALSE)="EML",2,IF(LEFT(VLOOKUP($A69,'Fanion Heren'!$E:$G,3,FALSE),1)="T",2,IF(LEFT(VLOOKUP($A69,'Fanion Heren'!$E:$G,3,FALSE),1)="L",2,IF(LEFT(VLOOKUP($A69,'Fanion Heren'!$E:$G,3,FALSE),1)="P",1,0)))))</f>
        <v>0</v>
      </c>
      <c r="H69" s="6" t="str">
        <f>VLOOKUP($A69,'Aantal &lt;21'!$A:$C,3,FALSE)</f>
        <v/>
      </c>
      <c r="I69" s="6">
        <f>IF(ISERROR(VLOOKUP($A69,Jeugdfonds!$A:$C,3,FALSE))=TRUE,1,IF(VLOOKUP($A69,Jeugdfonds!$A:$C,3,FALSE)&gt;=6000,5,IF(VLOOKUP($A69,Jeugdfonds!$A:$C,3,FALSE)&gt;=3000,4,IF(VLOOKUP($A69,Jeugdfonds!$A:$C,3,FALSE)&gt;=1000,3,IF(VLOOKUP($A69,Jeugdfonds!$A:$C,3,FALSE)&gt;=100,2,1)))))</f>
        <v>4</v>
      </c>
      <c r="J69" s="10">
        <f t="shared" si="5"/>
        <v>4</v>
      </c>
      <c r="K69" s="7">
        <f>IF(ISERROR(VLOOKUP($A69,'Fanion Dames'!$A:$C,3,FALSE))=TRUE,0,IF(LEFT(VLOOKUP($A69,'Fanion Dames'!$A:$C,3,FALSE),1)="T",3,IF(LEFT(VLOOKUP($A69,'Fanion Dames'!$A:$C,3,FALSE),1)="L",2,IF(LEFT(VLOOKUP($A69,'Fanion Dames'!$A:$C,3,FALSE),1)="P",1,0))))</f>
        <v>2</v>
      </c>
      <c r="L69" s="7">
        <f>IF(ISERROR(VLOOKUP($A69,'Fanion Dames'!$E:$G,3,FALSE))=TRUE,0,IF(LEFT(VLOOKUP($A69,'Fanion Dames'!$E:$G,3,FALSE),1)="T",2,IF(LEFT(VLOOKUP($A69,'Fanion Dames'!$E:$G,3,FALSE),1)="L",2,IF(LEFT(VLOOKUP($A69,'Fanion Dames'!$E:$G,3,FALSE),1)="P",1,0))))</f>
        <v>1</v>
      </c>
      <c r="M69" s="7" t="str">
        <f>VLOOKUP($A69,'Aantal &lt;21'!$A:$D,4,FALSE)</f>
        <v/>
      </c>
      <c r="N69" s="7">
        <f>IF(ISERROR(VLOOKUP(A69,Jeugdfonds!A65:C279,3,FALSE))=TRUE,1,IF(VLOOKUP(A69,Jeugdfonds!A65:C279,3,FALSE)&gt;=6000,5,IF(VLOOKUP(A69,Jeugdfonds!A65:C279,3,FALSE)&gt;=3000,4,IF(VLOOKUP(A69,Jeugdfonds!A65:C279,3,FALSE)&gt;=1000,3,IF(VLOOKUP(A69,Jeugdfonds!A65:C279,3,FALSE)&gt;=100,2,1)))))</f>
        <v>4</v>
      </c>
      <c r="O69" s="16">
        <f t="shared" si="6"/>
        <v>7</v>
      </c>
      <c r="P69" s="12">
        <f>IF(ISERROR(VLOOKUP($A69,Jeugdcoördinator!$A:$C,4,FALSE))=TRUE,0,IF(VLOOKUP($A69,Jeugdcoördinator!$A:$C,4,FALSE)="Professioneel",3,IF(VLOOKUP($A69,Jeugdcoördinator!$A:$C,4,FALSE)="Vrijwilliger",2,0)))</f>
        <v>0</v>
      </c>
      <c r="Q69" s="12">
        <f>IF(VLOOKUP($A69,'Extra Dipl. Onderbouw'!A:C,3,FALSE)="",0,IF(VLOOKUP($A69,'Extra Dipl. Onderbouw'!A:C,3,FALSE)&lt;&gt;"Instructeur B",3,1))</f>
        <v>1</v>
      </c>
      <c r="R69" s="12">
        <f>IF(ISERROR(VLOOKUP($A69,Jeugdleden!$A:$C,3,FALSE))=TRUE,1,IF(VLOOKUP($A69,Jeugdleden!$A:$C,3,FALSE)&gt;=125,5,IF(VLOOKUP($A69,Jeugdleden!$A:$C,3,FALSE)&gt;=100,4,IF(VLOOKUP($A69,Jeugdleden!$A:$C,3,FALSE)&gt;=75,3,IF(VLOOKUP($A69,Jeugdleden!$A:$C,3,FALSE)&gt;=50,2,1)))))</f>
        <v>5</v>
      </c>
      <c r="S69" s="14">
        <f t="shared" si="7"/>
        <v>6</v>
      </c>
    </row>
    <row r="70" spans="1:19" x14ac:dyDescent="0.25">
      <c r="A70" s="25">
        <v>1277</v>
      </c>
      <c r="B70" s="25" t="str">
        <f>VLOOKUP($A70,Para!$D$1:$E$996,2,FALSE)</f>
        <v>BBC Olympia Denderleeuw</v>
      </c>
      <c r="C70" s="18">
        <f>IF(VLOOKUP($A70,Faciliteiten!$A:$D,3,FALSE)="&gt;=2m",5,IF(VLOOKUP($A70,Faciliteiten!$A:$D,3,FALSE)="&lt;2m-&gt;=1m",3,1))</f>
        <v>1</v>
      </c>
      <c r="D70" s="18">
        <f>IF(VLOOKUP($A70,Faciliteiten!$A:$D,4,FALSE)="Klasse 3",5,IF(VLOOKUP($A70,Faciliteiten!$A:$D,4,FALSE)="Klasse 2",3,1))</f>
        <v>5</v>
      </c>
      <c r="E70" s="20">
        <f t="shared" si="4"/>
        <v>6</v>
      </c>
      <c r="F70" s="6">
        <f>IF(ISERROR(VLOOKUP($A70,'Fanion Heren'!$A:$C,3,FALSE))=TRUE,0,IF(VLOOKUP($A70,'Fanion Heren'!$A:$C,3,FALSE)="BNXT",3,IF(LEFT(VLOOKUP($A70,'Fanion Heren'!$A:$C,3,FALSE),1)="T",3,IF(LEFT(VLOOKUP($A70,'Fanion Heren'!$A:$C,3,FALSE),1)="L",2,IF(LEFT(VLOOKUP($A70,'Fanion Heren'!$A:$C,3,FALSE),1)="P",1,0)))))</f>
        <v>1</v>
      </c>
      <c r="G70" s="6">
        <f>IF(ISERROR(VLOOKUP($A70,'Fanion Heren'!$E:$G,3,FALSE))=TRUE,0,IF(VLOOKUP($A70,'Fanion Heren'!$E:$G,3,FALSE)="EML",2,IF(LEFT(VLOOKUP($A70,'Fanion Heren'!$E:$G,3,FALSE),1)="T",2,IF(LEFT(VLOOKUP($A70,'Fanion Heren'!$E:$G,3,FALSE),1)="L",2,IF(LEFT(VLOOKUP($A70,'Fanion Heren'!$E:$G,3,FALSE),1)="P",1,0)))))</f>
        <v>0</v>
      </c>
      <c r="H70" s="6" t="str">
        <f>VLOOKUP($A70,'Aantal &lt;21'!$A:$C,3,FALSE)</f>
        <v/>
      </c>
      <c r="I70" s="6">
        <f>IF(ISERROR(VLOOKUP($A70,Jeugdfonds!$A:$C,3,FALSE))=TRUE,1,IF(VLOOKUP($A70,Jeugdfonds!$A:$C,3,FALSE)&gt;=6000,5,IF(VLOOKUP($A70,Jeugdfonds!$A:$C,3,FALSE)&gt;=3000,4,IF(VLOOKUP($A70,Jeugdfonds!$A:$C,3,FALSE)&gt;=1000,3,IF(VLOOKUP($A70,Jeugdfonds!$A:$C,3,FALSE)&gt;=100,2,1)))))</f>
        <v>4</v>
      </c>
      <c r="J70" s="10">
        <f t="shared" si="5"/>
        <v>5</v>
      </c>
      <c r="K70" s="7">
        <f>IF(ISERROR(VLOOKUP($A70,'Fanion Dames'!$A:$C,3,FALSE))=TRUE,0,IF(LEFT(VLOOKUP($A70,'Fanion Dames'!$A:$C,3,FALSE),1)="T",3,IF(LEFT(VLOOKUP($A70,'Fanion Dames'!$A:$C,3,FALSE),1)="L",2,IF(LEFT(VLOOKUP($A70,'Fanion Dames'!$A:$C,3,FALSE),1)="P",1,0))))</f>
        <v>0</v>
      </c>
      <c r="L70" s="7">
        <f>IF(ISERROR(VLOOKUP($A70,'Fanion Dames'!$E:$G,3,FALSE))=TRUE,0,IF(LEFT(VLOOKUP($A70,'Fanion Dames'!$E:$G,3,FALSE),1)="T",2,IF(LEFT(VLOOKUP($A70,'Fanion Dames'!$E:$G,3,FALSE),1)="L",2,IF(LEFT(VLOOKUP($A70,'Fanion Dames'!$E:$G,3,FALSE),1)="P",1,0))))</f>
        <v>0</v>
      </c>
      <c r="M70" s="7" t="str">
        <f>VLOOKUP($A70,'Aantal &lt;21'!$A:$D,4,FALSE)</f>
        <v/>
      </c>
      <c r="N70" s="7">
        <f>IF(ISERROR(VLOOKUP(A70,Jeugdfonds!A65:C280,3,FALSE))=TRUE,1,IF(VLOOKUP(A70,Jeugdfonds!A65:C280,3,FALSE)&gt;=6000,5,IF(VLOOKUP(A70,Jeugdfonds!A65:C280,3,FALSE)&gt;=3000,4,IF(VLOOKUP(A70,Jeugdfonds!A65:C280,3,FALSE)&gt;=1000,3,IF(VLOOKUP(A70,Jeugdfonds!A65:C280,3,FALSE)&gt;=100,2,1)))))</f>
        <v>4</v>
      </c>
      <c r="O70" s="16">
        <f t="shared" si="6"/>
        <v>4</v>
      </c>
      <c r="P70" s="12">
        <f>IF(ISERROR(VLOOKUP($A70,Jeugdcoördinator!$A:$C,4,FALSE))=TRUE,0,IF(VLOOKUP($A70,Jeugdcoördinator!$A:$C,4,FALSE)="Professioneel",3,IF(VLOOKUP($A70,Jeugdcoördinator!$A:$C,4,FALSE)="Vrijwilliger",2,0)))</f>
        <v>0</v>
      </c>
      <c r="Q70" s="12">
        <f>IF(VLOOKUP($A70,'Extra Dipl. Onderbouw'!A:C,3,FALSE)="",0,IF(VLOOKUP($A70,'Extra Dipl. Onderbouw'!A:C,3,FALSE)&lt;&gt;"Instructeur B",3,1))</f>
        <v>1</v>
      </c>
      <c r="R70" s="12">
        <f>IF(ISERROR(VLOOKUP($A70,Jeugdleden!$A:$C,3,FALSE))=TRUE,1,IF(VLOOKUP($A70,Jeugdleden!$A:$C,3,FALSE)&gt;=125,5,IF(VLOOKUP($A70,Jeugdleden!$A:$C,3,FALSE)&gt;=100,4,IF(VLOOKUP($A70,Jeugdleden!$A:$C,3,FALSE)&gt;=75,3,IF(VLOOKUP($A70,Jeugdleden!$A:$C,3,FALSE)&gt;=50,2,1)))))</f>
        <v>3</v>
      </c>
      <c r="S70" s="14">
        <f t="shared" si="7"/>
        <v>4</v>
      </c>
    </row>
    <row r="71" spans="1:19" x14ac:dyDescent="0.25">
      <c r="A71" s="25">
        <v>1278</v>
      </c>
      <c r="B71" s="25" t="str">
        <f>VLOOKUP($A71,Para!$D$1:$E$996,2,FALSE)</f>
        <v>KBBC Sparta Laarne</v>
      </c>
      <c r="C71" s="18">
        <f>IF(VLOOKUP($A71,Faciliteiten!$A:$D,3,FALSE)="&gt;=2m",5,IF(VLOOKUP($A71,Faciliteiten!$A:$D,3,FALSE)="&lt;2m-&gt;=1m",3,1))</f>
        <v>5</v>
      </c>
      <c r="D71" s="18">
        <f>IF(VLOOKUP($A71,Faciliteiten!$A:$D,4,FALSE)="Klasse 3",5,IF(VLOOKUP($A71,Faciliteiten!$A:$D,4,FALSE)="Klasse 2",3,1))</f>
        <v>5</v>
      </c>
      <c r="E71" s="20">
        <f t="shared" si="4"/>
        <v>10</v>
      </c>
      <c r="F71" s="6">
        <f>IF(ISERROR(VLOOKUP($A71,'Fanion Heren'!$A:$C,3,FALSE))=TRUE,0,IF(VLOOKUP($A71,'Fanion Heren'!$A:$C,3,FALSE)="BNXT",3,IF(LEFT(VLOOKUP($A71,'Fanion Heren'!$A:$C,3,FALSE),1)="T",3,IF(LEFT(VLOOKUP($A71,'Fanion Heren'!$A:$C,3,FALSE),1)="L",2,IF(LEFT(VLOOKUP($A71,'Fanion Heren'!$A:$C,3,FALSE),1)="P",1,0)))))</f>
        <v>1</v>
      </c>
      <c r="G71" s="6">
        <f>IF(ISERROR(VLOOKUP($A71,'Fanion Heren'!$E:$G,3,FALSE))=TRUE,0,IF(VLOOKUP($A71,'Fanion Heren'!$E:$G,3,FALSE)="EML",2,IF(LEFT(VLOOKUP($A71,'Fanion Heren'!$E:$G,3,FALSE),1)="T",2,IF(LEFT(VLOOKUP($A71,'Fanion Heren'!$E:$G,3,FALSE),1)="L",2,IF(LEFT(VLOOKUP($A71,'Fanion Heren'!$E:$G,3,FALSE),1)="P",1,0)))))</f>
        <v>0</v>
      </c>
      <c r="H71" s="6" t="str">
        <f>VLOOKUP($A71,'Aantal &lt;21'!$A:$C,3,FALSE)</f>
        <v/>
      </c>
      <c r="I71" s="6">
        <f>IF(ISERROR(VLOOKUP($A71,Jeugdfonds!$A:$C,3,FALSE))=TRUE,1,IF(VLOOKUP($A71,Jeugdfonds!$A:$C,3,FALSE)&gt;=6000,5,IF(VLOOKUP($A71,Jeugdfonds!$A:$C,3,FALSE)&gt;=3000,4,IF(VLOOKUP($A71,Jeugdfonds!$A:$C,3,FALSE)&gt;=1000,3,IF(VLOOKUP($A71,Jeugdfonds!$A:$C,3,FALSE)&gt;=100,2,1)))))</f>
        <v>3</v>
      </c>
      <c r="J71" s="10">
        <f t="shared" si="5"/>
        <v>4</v>
      </c>
      <c r="K71" s="7">
        <f>IF(ISERROR(VLOOKUP($A71,'Fanion Dames'!$A:$C,3,FALSE))=TRUE,0,IF(LEFT(VLOOKUP($A71,'Fanion Dames'!$A:$C,3,FALSE),1)="T",3,IF(LEFT(VLOOKUP($A71,'Fanion Dames'!$A:$C,3,FALSE),1)="L",2,IF(LEFT(VLOOKUP($A71,'Fanion Dames'!$A:$C,3,FALSE),1)="P",1,0))))</f>
        <v>3</v>
      </c>
      <c r="L71" s="7">
        <f>IF(ISERROR(VLOOKUP($A71,'Fanion Dames'!$E:$G,3,FALSE))=TRUE,0,IF(LEFT(VLOOKUP($A71,'Fanion Dames'!$E:$G,3,FALSE),1)="T",2,IF(LEFT(VLOOKUP($A71,'Fanion Dames'!$E:$G,3,FALSE),1)="L",2,IF(LEFT(VLOOKUP($A71,'Fanion Dames'!$E:$G,3,FALSE),1)="P",1,0))))</f>
        <v>2</v>
      </c>
      <c r="M71" s="7">
        <f>VLOOKUP($A71,'Aantal &lt;21'!$A:$D,4,FALSE)</f>
        <v>5</v>
      </c>
      <c r="N71" s="7">
        <f>IF(ISERROR(VLOOKUP(A71,Jeugdfonds!A66:C281,3,FALSE))=TRUE,1,IF(VLOOKUP(A71,Jeugdfonds!A66:C281,3,FALSE)&gt;=6000,5,IF(VLOOKUP(A71,Jeugdfonds!A66:C281,3,FALSE)&gt;=3000,4,IF(VLOOKUP(A71,Jeugdfonds!A66:C281,3,FALSE)&gt;=1000,3,IF(VLOOKUP(A71,Jeugdfonds!A66:C281,3,FALSE)&gt;=100,2,1)))))</f>
        <v>3</v>
      </c>
      <c r="O71" s="16">
        <f t="shared" si="6"/>
        <v>13</v>
      </c>
      <c r="P71" s="12">
        <f>IF(ISERROR(VLOOKUP($A71,Jeugdcoördinator!$A:$C,4,FALSE))=TRUE,0,IF(VLOOKUP($A71,Jeugdcoördinator!$A:$C,4,FALSE)="Professioneel",3,IF(VLOOKUP($A71,Jeugdcoördinator!$A:$C,4,FALSE)="Vrijwilliger",2,0)))</f>
        <v>0</v>
      </c>
      <c r="Q71" s="12">
        <f>IF(VLOOKUP($A71,'Extra Dipl. Onderbouw'!A:C,3,FALSE)="",0,IF(VLOOKUP($A71,'Extra Dipl. Onderbouw'!A:C,3,FALSE)&lt;&gt;"Instructeur B",3,1))</f>
        <v>0</v>
      </c>
      <c r="R71" s="12">
        <f>IF(ISERROR(VLOOKUP($A71,Jeugdleden!$A:$C,3,FALSE))=TRUE,1,IF(VLOOKUP($A71,Jeugdleden!$A:$C,3,FALSE)&gt;=125,5,IF(VLOOKUP($A71,Jeugdleden!$A:$C,3,FALSE)&gt;=100,4,IF(VLOOKUP($A71,Jeugdleden!$A:$C,3,FALSE)&gt;=75,3,IF(VLOOKUP($A71,Jeugdleden!$A:$C,3,FALSE)&gt;=50,2,1)))))</f>
        <v>5</v>
      </c>
      <c r="S71" s="14">
        <f t="shared" si="7"/>
        <v>5</v>
      </c>
    </row>
    <row r="72" spans="1:19" x14ac:dyDescent="0.25">
      <c r="A72" s="25">
        <v>1300</v>
      </c>
      <c r="B72" s="25" t="str">
        <f>VLOOKUP($A72,Para!$D$1:$E$996,2,FALSE)</f>
        <v>Peer BBC vzw</v>
      </c>
      <c r="C72" s="18">
        <f>IF(VLOOKUP($A72,Faciliteiten!$A:$D,3,FALSE)="&gt;=2m",5,IF(VLOOKUP($A72,Faciliteiten!$A:$D,3,FALSE)="&lt;2m-&gt;=1m",3,1))</f>
        <v>5</v>
      </c>
      <c r="D72" s="18">
        <f>IF(VLOOKUP($A72,Faciliteiten!$A:$D,4,FALSE)="Klasse 3",5,IF(VLOOKUP($A72,Faciliteiten!$A:$D,4,FALSE)="Klasse 2",3,1))</f>
        <v>5</v>
      </c>
      <c r="E72" s="20">
        <f t="shared" si="4"/>
        <v>10</v>
      </c>
      <c r="F72" s="6">
        <f>IF(ISERROR(VLOOKUP($A72,'Fanion Heren'!$A:$C,3,FALSE))=TRUE,0,IF(VLOOKUP($A72,'Fanion Heren'!$A:$C,3,FALSE)="BNXT",3,IF(LEFT(VLOOKUP($A72,'Fanion Heren'!$A:$C,3,FALSE),1)="T",3,IF(LEFT(VLOOKUP($A72,'Fanion Heren'!$A:$C,3,FALSE),1)="L",2,IF(LEFT(VLOOKUP($A72,'Fanion Heren'!$A:$C,3,FALSE),1)="P",1,0)))))</f>
        <v>0</v>
      </c>
      <c r="G72" s="6">
        <f>IF(ISERROR(VLOOKUP($A72,'Fanion Heren'!$E:$G,3,FALSE))=TRUE,0,IF(VLOOKUP($A72,'Fanion Heren'!$E:$G,3,FALSE)="EML",2,IF(LEFT(VLOOKUP($A72,'Fanion Heren'!$E:$G,3,FALSE),1)="T",2,IF(LEFT(VLOOKUP($A72,'Fanion Heren'!$E:$G,3,FALSE),1)="L",2,IF(LEFT(VLOOKUP($A72,'Fanion Heren'!$E:$G,3,FALSE),1)="P",1,0)))))</f>
        <v>0</v>
      </c>
      <c r="H72" s="6" t="str">
        <f>VLOOKUP($A72,'Aantal &lt;21'!$A:$C,3,FALSE)</f>
        <v/>
      </c>
      <c r="I72" s="6">
        <f>IF(ISERROR(VLOOKUP($A72,Jeugdfonds!$A:$C,3,FALSE))=TRUE,1,IF(VLOOKUP($A72,Jeugdfonds!$A:$C,3,FALSE)&gt;=6000,5,IF(VLOOKUP($A72,Jeugdfonds!$A:$C,3,FALSE)&gt;=3000,4,IF(VLOOKUP($A72,Jeugdfonds!$A:$C,3,FALSE)&gt;=1000,3,IF(VLOOKUP($A72,Jeugdfonds!$A:$C,3,FALSE)&gt;=100,2,1)))))</f>
        <v>2</v>
      </c>
      <c r="J72" s="10">
        <f t="shared" si="5"/>
        <v>2</v>
      </c>
      <c r="K72" s="7">
        <f>IF(ISERROR(VLOOKUP($A72,'Fanion Dames'!$A:$C,3,FALSE))=TRUE,0,IF(LEFT(VLOOKUP($A72,'Fanion Dames'!$A:$C,3,FALSE),1)="T",3,IF(LEFT(VLOOKUP($A72,'Fanion Dames'!$A:$C,3,FALSE),1)="L",2,IF(LEFT(VLOOKUP($A72,'Fanion Dames'!$A:$C,3,FALSE),1)="P",1,0))))</f>
        <v>0</v>
      </c>
      <c r="L72" s="7">
        <f>IF(ISERROR(VLOOKUP($A72,'Fanion Dames'!$E:$G,3,FALSE))=TRUE,0,IF(LEFT(VLOOKUP($A72,'Fanion Dames'!$E:$G,3,FALSE),1)="T",2,IF(LEFT(VLOOKUP($A72,'Fanion Dames'!$E:$G,3,FALSE),1)="L",2,IF(LEFT(VLOOKUP($A72,'Fanion Dames'!$E:$G,3,FALSE),1)="P",1,0))))</f>
        <v>0</v>
      </c>
      <c r="M72" s="7" t="str">
        <f>VLOOKUP($A72,'Aantal &lt;21'!$A:$D,4,FALSE)</f>
        <v/>
      </c>
      <c r="N72" s="7">
        <f>IF(ISERROR(VLOOKUP(A72,Jeugdfonds!A67:C282,3,FALSE))=TRUE,1,IF(VLOOKUP(A72,Jeugdfonds!A67:C282,3,FALSE)&gt;=6000,5,IF(VLOOKUP(A72,Jeugdfonds!A67:C282,3,FALSE)&gt;=3000,4,IF(VLOOKUP(A72,Jeugdfonds!A67:C282,3,FALSE)&gt;=1000,3,IF(VLOOKUP(A72,Jeugdfonds!A67:C282,3,FALSE)&gt;=100,2,1)))))</f>
        <v>2</v>
      </c>
      <c r="O72" s="16">
        <f t="shared" si="6"/>
        <v>2</v>
      </c>
      <c r="P72" s="12">
        <f>IF(ISERROR(VLOOKUP($A72,Jeugdcoördinator!$A:$C,4,FALSE))=TRUE,0,IF(VLOOKUP($A72,Jeugdcoördinator!$A:$C,4,FALSE)="Professioneel",3,IF(VLOOKUP($A72,Jeugdcoördinator!$A:$C,4,FALSE)="Vrijwilliger",2,0)))</f>
        <v>0</v>
      </c>
      <c r="Q72" s="12">
        <f>IF(VLOOKUP($A72,'Extra Dipl. Onderbouw'!A:C,3,FALSE)="",0,IF(VLOOKUP($A72,'Extra Dipl. Onderbouw'!A:C,3,FALSE)&lt;&gt;"Instructeur B",3,1))</f>
        <v>3</v>
      </c>
      <c r="R72" s="12">
        <f>IF(ISERROR(VLOOKUP($A72,Jeugdleden!$A:$C,3,FALSE))=TRUE,1,IF(VLOOKUP($A72,Jeugdleden!$A:$C,3,FALSE)&gt;=125,5,IF(VLOOKUP($A72,Jeugdleden!$A:$C,3,FALSE)&gt;=100,4,IF(VLOOKUP($A72,Jeugdleden!$A:$C,3,FALSE)&gt;=75,3,IF(VLOOKUP($A72,Jeugdleden!$A:$C,3,FALSE)&gt;=50,2,1)))))</f>
        <v>5</v>
      </c>
      <c r="S72" s="14">
        <f t="shared" si="7"/>
        <v>8</v>
      </c>
    </row>
    <row r="73" spans="1:19" x14ac:dyDescent="0.25">
      <c r="A73" s="25">
        <v>1304</v>
      </c>
      <c r="B73" s="25" t="str">
        <f>VLOOKUP($A73,Para!$D$1:$E$996,2,FALSE)</f>
        <v>Red Vic Wilrijk</v>
      </c>
      <c r="C73" s="18">
        <f>IF(VLOOKUP($A73,Faciliteiten!$A:$D,3,FALSE)="&gt;=2m",5,IF(VLOOKUP($A73,Faciliteiten!$A:$D,3,FALSE)="&lt;2m-&gt;=1m",3,1))</f>
        <v>5</v>
      </c>
      <c r="D73" s="18">
        <f>IF(VLOOKUP($A73,Faciliteiten!$A:$D,4,FALSE)="Klasse 3",5,IF(VLOOKUP($A73,Faciliteiten!$A:$D,4,FALSE)="Klasse 2",3,1))</f>
        <v>5</v>
      </c>
      <c r="E73" s="20">
        <f t="shared" si="4"/>
        <v>10</v>
      </c>
      <c r="F73" s="6">
        <f>IF(ISERROR(VLOOKUP($A73,'Fanion Heren'!$A:$C,3,FALSE))=TRUE,0,IF(VLOOKUP($A73,'Fanion Heren'!$A:$C,3,FALSE)="BNXT",3,IF(LEFT(VLOOKUP($A73,'Fanion Heren'!$A:$C,3,FALSE),1)="T",3,IF(LEFT(VLOOKUP($A73,'Fanion Heren'!$A:$C,3,FALSE),1)="L",2,IF(LEFT(VLOOKUP($A73,'Fanion Heren'!$A:$C,3,FALSE),1)="P",1,0)))))</f>
        <v>2</v>
      </c>
      <c r="G73" s="6">
        <f>IF(ISERROR(VLOOKUP($A73,'Fanion Heren'!$E:$G,3,FALSE))=TRUE,0,IF(VLOOKUP($A73,'Fanion Heren'!$E:$G,3,FALSE)="EML",2,IF(LEFT(VLOOKUP($A73,'Fanion Heren'!$E:$G,3,FALSE),1)="T",2,IF(LEFT(VLOOKUP($A73,'Fanion Heren'!$E:$G,3,FALSE),1)="L",2,IF(LEFT(VLOOKUP($A73,'Fanion Heren'!$E:$G,3,FALSE),1)="P",1,0)))))</f>
        <v>0</v>
      </c>
      <c r="H73" s="6">
        <f>VLOOKUP($A73,'Aantal &lt;21'!$A:$C,3,FALSE)</f>
        <v>5</v>
      </c>
      <c r="I73" s="6">
        <f>IF(ISERROR(VLOOKUP($A73,Jeugdfonds!$A:$C,3,FALSE))=TRUE,1,IF(VLOOKUP($A73,Jeugdfonds!$A:$C,3,FALSE)&gt;=6000,5,IF(VLOOKUP($A73,Jeugdfonds!$A:$C,3,FALSE)&gt;=3000,4,IF(VLOOKUP($A73,Jeugdfonds!$A:$C,3,FALSE)&gt;=1000,3,IF(VLOOKUP($A73,Jeugdfonds!$A:$C,3,FALSE)&gt;=100,2,1)))))</f>
        <v>5</v>
      </c>
      <c r="J73" s="10">
        <f t="shared" si="5"/>
        <v>12</v>
      </c>
      <c r="K73" s="7">
        <f>IF(ISERROR(VLOOKUP($A73,'Fanion Dames'!$A:$C,3,FALSE))=TRUE,0,IF(LEFT(VLOOKUP($A73,'Fanion Dames'!$A:$C,3,FALSE),1)="T",3,IF(LEFT(VLOOKUP($A73,'Fanion Dames'!$A:$C,3,FALSE),1)="L",2,IF(LEFT(VLOOKUP($A73,'Fanion Dames'!$A:$C,3,FALSE),1)="P",1,0))))</f>
        <v>1</v>
      </c>
      <c r="L73" s="7">
        <f>IF(ISERROR(VLOOKUP($A73,'Fanion Dames'!$E:$G,3,FALSE))=TRUE,0,IF(LEFT(VLOOKUP($A73,'Fanion Dames'!$E:$G,3,FALSE),1)="T",2,IF(LEFT(VLOOKUP($A73,'Fanion Dames'!$E:$G,3,FALSE),1)="L",2,IF(LEFT(VLOOKUP($A73,'Fanion Dames'!$E:$G,3,FALSE),1)="P",1,0))))</f>
        <v>0</v>
      </c>
      <c r="M73" s="7" t="str">
        <f>VLOOKUP($A73,'Aantal &lt;21'!$A:$D,4,FALSE)</f>
        <v/>
      </c>
      <c r="N73" s="7">
        <f>IF(ISERROR(VLOOKUP(A73,Jeugdfonds!A68:C283,3,FALSE))=TRUE,1,IF(VLOOKUP(A73,Jeugdfonds!A68:C283,3,FALSE)&gt;=6000,5,IF(VLOOKUP(A73,Jeugdfonds!A68:C283,3,FALSE)&gt;=3000,4,IF(VLOOKUP(A73,Jeugdfonds!A68:C283,3,FALSE)&gt;=1000,3,IF(VLOOKUP(A73,Jeugdfonds!A68:C283,3,FALSE)&gt;=100,2,1)))))</f>
        <v>5</v>
      </c>
      <c r="O73" s="16">
        <f t="shared" si="6"/>
        <v>6</v>
      </c>
      <c r="P73" s="12">
        <f>IF(ISERROR(VLOOKUP($A73,Jeugdcoördinator!$A:$C,4,FALSE))=TRUE,0,IF(VLOOKUP($A73,Jeugdcoördinator!$A:$C,4,FALSE)="Professioneel",3,IF(VLOOKUP($A73,Jeugdcoördinator!$A:$C,4,FALSE)="Vrijwilliger",2,0)))</f>
        <v>0</v>
      </c>
      <c r="Q73" s="12">
        <f>IF(VLOOKUP($A73,'Extra Dipl. Onderbouw'!A:C,3,FALSE)="",0,IF(VLOOKUP($A73,'Extra Dipl. Onderbouw'!A:C,3,FALSE)&lt;&gt;"Instructeur B",3,1))</f>
        <v>3</v>
      </c>
      <c r="R73" s="12">
        <f>IF(ISERROR(VLOOKUP($A73,Jeugdleden!$A:$C,3,FALSE))=TRUE,1,IF(VLOOKUP($A73,Jeugdleden!$A:$C,3,FALSE)&gt;=125,5,IF(VLOOKUP($A73,Jeugdleden!$A:$C,3,FALSE)&gt;=100,4,IF(VLOOKUP($A73,Jeugdleden!$A:$C,3,FALSE)&gt;=75,3,IF(VLOOKUP($A73,Jeugdleden!$A:$C,3,FALSE)&gt;=50,2,1)))))</f>
        <v>5</v>
      </c>
      <c r="S73" s="14">
        <f t="shared" si="7"/>
        <v>8</v>
      </c>
    </row>
    <row r="74" spans="1:19" x14ac:dyDescent="0.25">
      <c r="A74" s="25">
        <v>1310</v>
      </c>
      <c r="B74" s="25" t="str">
        <f>VLOOKUP($A74,Para!$D$1:$E$996,2,FALSE)</f>
        <v>Titans Basketball Bonheiden</v>
      </c>
      <c r="C74" s="18">
        <f>IF(VLOOKUP($A74,Faciliteiten!$A:$D,3,FALSE)="&gt;=2m",5,IF(VLOOKUP($A74,Faciliteiten!$A:$D,3,FALSE)="&lt;2m-&gt;=1m",3,1))</f>
        <v>5</v>
      </c>
      <c r="D74" s="18">
        <f>IF(VLOOKUP($A74,Faciliteiten!$A:$D,4,FALSE)="Klasse 3",5,IF(VLOOKUP($A74,Faciliteiten!$A:$D,4,FALSE)="Klasse 2",3,1))</f>
        <v>5</v>
      </c>
      <c r="E74" s="20">
        <f t="shared" si="4"/>
        <v>10</v>
      </c>
      <c r="F74" s="6">
        <f>IF(ISERROR(VLOOKUP($A74,'Fanion Heren'!$A:$C,3,FALSE))=TRUE,0,IF(VLOOKUP($A74,'Fanion Heren'!$A:$C,3,FALSE)="BNXT",3,IF(LEFT(VLOOKUP($A74,'Fanion Heren'!$A:$C,3,FALSE),1)="T",3,IF(LEFT(VLOOKUP($A74,'Fanion Heren'!$A:$C,3,FALSE),1)="L",2,IF(LEFT(VLOOKUP($A74,'Fanion Heren'!$A:$C,3,FALSE),1)="P",1,0)))))</f>
        <v>1</v>
      </c>
      <c r="G74" s="6">
        <f>IF(ISERROR(VLOOKUP($A74,'Fanion Heren'!$E:$G,3,FALSE))=TRUE,0,IF(VLOOKUP($A74,'Fanion Heren'!$E:$G,3,FALSE)="EML",2,IF(LEFT(VLOOKUP($A74,'Fanion Heren'!$E:$G,3,FALSE),1)="T",2,IF(LEFT(VLOOKUP($A74,'Fanion Heren'!$E:$G,3,FALSE),1)="L",2,IF(LEFT(VLOOKUP($A74,'Fanion Heren'!$E:$G,3,FALSE),1)="P",1,0)))))</f>
        <v>0</v>
      </c>
      <c r="H74" s="6" t="str">
        <f>VLOOKUP($A74,'Aantal &lt;21'!$A:$C,3,FALSE)</f>
        <v/>
      </c>
      <c r="I74" s="6">
        <f>IF(ISERROR(VLOOKUP($A74,Jeugdfonds!$A:$C,3,FALSE))=TRUE,1,IF(VLOOKUP($A74,Jeugdfonds!$A:$C,3,FALSE)&gt;=6000,5,IF(VLOOKUP($A74,Jeugdfonds!$A:$C,3,FALSE)&gt;=3000,4,IF(VLOOKUP($A74,Jeugdfonds!$A:$C,3,FALSE)&gt;=1000,3,IF(VLOOKUP($A74,Jeugdfonds!$A:$C,3,FALSE)&gt;=100,2,1)))))</f>
        <v>3</v>
      </c>
      <c r="J74" s="10">
        <f t="shared" si="5"/>
        <v>4</v>
      </c>
      <c r="K74" s="7">
        <f>IF(ISERROR(VLOOKUP($A74,'Fanion Dames'!$A:$C,3,FALSE))=TRUE,0,IF(LEFT(VLOOKUP($A74,'Fanion Dames'!$A:$C,3,FALSE),1)="T",3,IF(LEFT(VLOOKUP($A74,'Fanion Dames'!$A:$C,3,FALSE),1)="L",2,IF(LEFT(VLOOKUP($A74,'Fanion Dames'!$A:$C,3,FALSE),1)="P",1,0))))</f>
        <v>2</v>
      </c>
      <c r="L74" s="7">
        <f>IF(ISERROR(VLOOKUP($A74,'Fanion Dames'!$E:$G,3,FALSE))=TRUE,0,IF(LEFT(VLOOKUP($A74,'Fanion Dames'!$E:$G,3,FALSE),1)="T",2,IF(LEFT(VLOOKUP($A74,'Fanion Dames'!$E:$G,3,FALSE),1)="L",2,IF(LEFT(VLOOKUP($A74,'Fanion Dames'!$E:$G,3,FALSE),1)="P",1,0))))</f>
        <v>0</v>
      </c>
      <c r="M74" s="7">
        <f>VLOOKUP($A74,'Aantal &lt;21'!$A:$D,4,FALSE)</f>
        <v>2</v>
      </c>
      <c r="N74" s="7">
        <f>IF(ISERROR(VLOOKUP(A74,Jeugdfonds!A70:C285,3,FALSE))=TRUE,1,IF(VLOOKUP(A74,Jeugdfonds!A70:C285,3,FALSE)&gt;=6000,5,IF(VLOOKUP(A74,Jeugdfonds!A70:C285,3,FALSE)&gt;=3000,4,IF(VLOOKUP(A74,Jeugdfonds!A70:C285,3,FALSE)&gt;=1000,3,IF(VLOOKUP(A74,Jeugdfonds!A70:C285,3,FALSE)&gt;=100,2,1)))))</f>
        <v>3</v>
      </c>
      <c r="O74" s="16">
        <f t="shared" si="6"/>
        <v>7</v>
      </c>
      <c r="P74" s="12">
        <f>IF(ISERROR(VLOOKUP($A74,Jeugdcoördinator!$A:$C,4,FALSE))=TRUE,0,IF(VLOOKUP($A74,Jeugdcoördinator!$A:$C,4,FALSE)="Professioneel",3,IF(VLOOKUP($A74,Jeugdcoördinator!$A:$C,4,FALSE)="Vrijwilliger",2,0)))</f>
        <v>0</v>
      </c>
      <c r="Q74" s="12">
        <f>IF(VLOOKUP($A74,'Extra Dipl. Onderbouw'!A:C,3,FALSE)="",0,IF(VLOOKUP($A74,'Extra Dipl. Onderbouw'!A:C,3,FALSE)&lt;&gt;"Instructeur B",3,1))</f>
        <v>3</v>
      </c>
      <c r="R74" s="12">
        <f>IF(ISERROR(VLOOKUP($A74,Jeugdleden!$A:$C,3,FALSE))=TRUE,1,IF(VLOOKUP($A74,Jeugdleden!$A:$C,3,FALSE)&gt;=125,5,IF(VLOOKUP($A74,Jeugdleden!$A:$C,3,FALSE)&gt;=100,4,IF(VLOOKUP($A74,Jeugdleden!$A:$C,3,FALSE)&gt;=75,3,IF(VLOOKUP($A74,Jeugdleden!$A:$C,3,FALSE)&gt;=50,2,1)))))</f>
        <v>5</v>
      </c>
      <c r="S74" s="14">
        <f t="shared" si="7"/>
        <v>8</v>
      </c>
    </row>
    <row r="75" spans="1:19" x14ac:dyDescent="0.25">
      <c r="A75" s="25">
        <v>1317</v>
      </c>
      <c r="B75" s="25" t="str">
        <f>VLOOKUP($A75,Para!$D$1:$E$996,2,FALSE)</f>
        <v>Silaba Zelzate</v>
      </c>
      <c r="C75" s="18">
        <f>IF(VLOOKUP($A75,Faciliteiten!$A:$D,3,FALSE)="&gt;=2m",5,IF(VLOOKUP($A75,Faciliteiten!$A:$D,3,FALSE)="&lt;2m-&gt;=1m",3,1))</f>
        <v>5</v>
      </c>
      <c r="D75" s="18">
        <f>IF(VLOOKUP($A75,Faciliteiten!$A:$D,4,FALSE)="Klasse 3",5,IF(VLOOKUP($A75,Faciliteiten!$A:$D,4,FALSE)="Klasse 2",3,1))</f>
        <v>5</v>
      </c>
      <c r="E75" s="20">
        <f t="shared" si="4"/>
        <v>10</v>
      </c>
      <c r="F75" s="6">
        <f>IF(ISERROR(VLOOKUP($A75,'Fanion Heren'!$A:$C,3,FALSE))=TRUE,0,IF(VLOOKUP($A75,'Fanion Heren'!$A:$C,3,FALSE)="BNXT",3,IF(LEFT(VLOOKUP($A75,'Fanion Heren'!$A:$C,3,FALSE),1)="T",3,IF(LEFT(VLOOKUP($A75,'Fanion Heren'!$A:$C,3,FALSE),1)="L",2,IF(LEFT(VLOOKUP($A75,'Fanion Heren'!$A:$C,3,FALSE),1)="P",1,0)))))</f>
        <v>0</v>
      </c>
      <c r="G75" s="6">
        <f>IF(ISERROR(VLOOKUP($A75,'Fanion Heren'!$E:$G,3,FALSE))=TRUE,0,IF(VLOOKUP($A75,'Fanion Heren'!$E:$G,3,FALSE)="EML",2,IF(LEFT(VLOOKUP($A75,'Fanion Heren'!$E:$G,3,FALSE),1)="T",2,IF(LEFT(VLOOKUP($A75,'Fanion Heren'!$E:$G,3,FALSE),1)="L",2,IF(LEFT(VLOOKUP($A75,'Fanion Heren'!$E:$G,3,FALSE),1)="P",1,0)))))</f>
        <v>0</v>
      </c>
      <c r="H75" s="6" t="str">
        <f>VLOOKUP($A75,'Aantal &lt;21'!$A:$C,3,FALSE)</f>
        <v/>
      </c>
      <c r="I75" s="6">
        <f>IF(ISERROR(VLOOKUP($A75,Jeugdfonds!$A:$C,3,FALSE))=TRUE,1,IF(VLOOKUP($A75,Jeugdfonds!$A:$C,3,FALSE)&gt;=6000,5,IF(VLOOKUP($A75,Jeugdfonds!$A:$C,3,FALSE)&gt;=3000,4,IF(VLOOKUP($A75,Jeugdfonds!$A:$C,3,FALSE)&gt;=1000,3,IF(VLOOKUP($A75,Jeugdfonds!$A:$C,3,FALSE)&gt;=100,2,1)))))</f>
        <v>2</v>
      </c>
      <c r="J75" s="10">
        <f t="shared" si="5"/>
        <v>2</v>
      </c>
      <c r="K75" s="7">
        <f>IF(ISERROR(VLOOKUP($A75,'Fanion Dames'!$A:$C,3,FALSE))=TRUE,0,IF(LEFT(VLOOKUP($A75,'Fanion Dames'!$A:$C,3,FALSE),1)="T",3,IF(LEFT(VLOOKUP($A75,'Fanion Dames'!$A:$C,3,FALSE),1)="L",2,IF(LEFT(VLOOKUP($A75,'Fanion Dames'!$A:$C,3,FALSE),1)="P",1,0))))</f>
        <v>0</v>
      </c>
      <c r="L75" s="7">
        <f>IF(ISERROR(VLOOKUP($A75,'Fanion Dames'!$E:$G,3,FALSE))=TRUE,0,IF(LEFT(VLOOKUP($A75,'Fanion Dames'!$E:$G,3,FALSE),1)="T",2,IF(LEFT(VLOOKUP($A75,'Fanion Dames'!$E:$G,3,FALSE),1)="L",2,IF(LEFT(VLOOKUP($A75,'Fanion Dames'!$E:$G,3,FALSE),1)="P",1,0))))</f>
        <v>0</v>
      </c>
      <c r="M75" s="7" t="str">
        <f>VLOOKUP($A75,'Aantal &lt;21'!$A:$D,4,FALSE)</f>
        <v/>
      </c>
      <c r="N75" s="7">
        <f>IF(ISERROR(VLOOKUP(A75,Jeugdfonds!A71:C286,3,FALSE))=TRUE,1,IF(VLOOKUP(A75,Jeugdfonds!A71:C286,3,FALSE)&gt;=6000,5,IF(VLOOKUP(A75,Jeugdfonds!A71:C286,3,FALSE)&gt;=3000,4,IF(VLOOKUP(A75,Jeugdfonds!A71:C286,3,FALSE)&gt;=1000,3,IF(VLOOKUP(A75,Jeugdfonds!A71:C286,3,FALSE)&gt;=100,2,1)))))</f>
        <v>2</v>
      </c>
      <c r="O75" s="16">
        <f t="shared" si="6"/>
        <v>2</v>
      </c>
      <c r="P75" s="12">
        <f>IF(ISERROR(VLOOKUP($A75,Jeugdcoördinator!$A:$C,4,FALSE))=TRUE,0,IF(VLOOKUP($A75,Jeugdcoördinator!$A:$C,4,FALSE)="Professioneel",3,IF(VLOOKUP($A75,Jeugdcoördinator!$A:$C,4,FALSE)="Vrijwilliger",2,0)))</f>
        <v>0</v>
      </c>
      <c r="Q75" s="12">
        <f>IF(VLOOKUP($A75,'Extra Dipl. Onderbouw'!A:C,3,FALSE)="",0,IF(VLOOKUP($A75,'Extra Dipl. Onderbouw'!A:C,3,FALSE)&lt;&gt;"Instructeur B",3,1))</f>
        <v>0</v>
      </c>
      <c r="R75" s="12">
        <f>IF(ISERROR(VLOOKUP($A75,Jeugdleden!$A:$C,3,FALSE))=TRUE,1,IF(VLOOKUP($A75,Jeugdleden!$A:$C,3,FALSE)&gt;=125,5,IF(VLOOKUP($A75,Jeugdleden!$A:$C,3,FALSE)&gt;=100,4,IF(VLOOKUP($A75,Jeugdleden!$A:$C,3,FALSE)&gt;=75,3,IF(VLOOKUP($A75,Jeugdleden!$A:$C,3,FALSE)&gt;=50,2,1)))))</f>
        <v>1</v>
      </c>
      <c r="S75" s="14">
        <f t="shared" si="7"/>
        <v>1</v>
      </c>
    </row>
    <row r="76" spans="1:19" x14ac:dyDescent="0.25">
      <c r="A76" s="25">
        <v>1324</v>
      </c>
      <c r="B76" s="25" t="str">
        <f>VLOOKUP($A76,Para!$D$1:$E$996,2,FALSE)</f>
        <v>KBBC T&amp;T Turnhout</v>
      </c>
      <c r="C76" s="18">
        <f>IF(VLOOKUP($A76,Faciliteiten!$A:$D,3,FALSE)="&gt;=2m",5,IF(VLOOKUP($A76,Faciliteiten!$A:$D,3,FALSE)="&lt;2m-&gt;=1m",3,1))</f>
        <v>5</v>
      </c>
      <c r="D76" s="18">
        <f>IF(VLOOKUP($A76,Faciliteiten!$A:$D,4,FALSE)="Klasse 3",5,IF(VLOOKUP($A76,Faciliteiten!$A:$D,4,FALSE)="Klasse 2",3,1))</f>
        <v>5</v>
      </c>
      <c r="E76" s="20">
        <f t="shared" si="4"/>
        <v>10</v>
      </c>
      <c r="F76" s="6">
        <f>IF(ISERROR(VLOOKUP($A76,'Fanion Heren'!$A:$C,3,FALSE))=TRUE,0,IF(VLOOKUP($A76,'Fanion Heren'!$A:$C,3,FALSE)="BNXT",3,IF(LEFT(VLOOKUP($A76,'Fanion Heren'!$A:$C,3,FALSE),1)="T",3,IF(LEFT(VLOOKUP($A76,'Fanion Heren'!$A:$C,3,FALSE),1)="L",2,IF(LEFT(VLOOKUP($A76,'Fanion Heren'!$A:$C,3,FALSE),1)="P",1,0)))))</f>
        <v>2</v>
      </c>
      <c r="G76" s="6">
        <f>IF(ISERROR(VLOOKUP($A76,'Fanion Heren'!$E:$G,3,FALSE))=TRUE,0,IF(VLOOKUP($A76,'Fanion Heren'!$E:$G,3,FALSE)="EML",2,IF(LEFT(VLOOKUP($A76,'Fanion Heren'!$E:$G,3,FALSE),1)="T",2,IF(LEFT(VLOOKUP($A76,'Fanion Heren'!$E:$G,3,FALSE),1)="L",2,IF(LEFT(VLOOKUP($A76,'Fanion Heren'!$E:$G,3,FALSE),1)="P",1,0)))))</f>
        <v>1</v>
      </c>
      <c r="H76" s="6">
        <f>VLOOKUP($A76,'Aantal &lt;21'!$A:$C,3,FALSE)</f>
        <v>3</v>
      </c>
      <c r="I76" s="6">
        <f>IF(ISERROR(VLOOKUP($A76,Jeugdfonds!$A:$C,3,FALSE))=TRUE,1,IF(VLOOKUP($A76,Jeugdfonds!$A:$C,3,FALSE)&gt;=6000,5,IF(VLOOKUP($A76,Jeugdfonds!$A:$C,3,FALSE)&gt;=3000,4,IF(VLOOKUP($A76,Jeugdfonds!$A:$C,3,FALSE)&gt;=1000,3,IF(VLOOKUP($A76,Jeugdfonds!$A:$C,3,FALSE)&gt;=100,2,1)))))</f>
        <v>5</v>
      </c>
      <c r="J76" s="10">
        <f t="shared" si="5"/>
        <v>11</v>
      </c>
      <c r="K76" s="7">
        <f>IF(ISERROR(VLOOKUP($A76,'Fanion Dames'!$A:$C,3,FALSE))=TRUE,0,IF(LEFT(VLOOKUP($A76,'Fanion Dames'!$A:$C,3,FALSE),1)="T",3,IF(LEFT(VLOOKUP($A76,'Fanion Dames'!$A:$C,3,FALSE),1)="L",2,IF(LEFT(VLOOKUP($A76,'Fanion Dames'!$A:$C,3,FALSE),1)="P",1,0))))</f>
        <v>1</v>
      </c>
      <c r="L76" s="7">
        <f>IF(ISERROR(VLOOKUP($A76,'Fanion Dames'!$E:$G,3,FALSE))=TRUE,0,IF(LEFT(VLOOKUP($A76,'Fanion Dames'!$E:$G,3,FALSE),1)="T",2,IF(LEFT(VLOOKUP($A76,'Fanion Dames'!$E:$G,3,FALSE),1)="L",2,IF(LEFT(VLOOKUP($A76,'Fanion Dames'!$E:$G,3,FALSE),1)="P",1,0))))</f>
        <v>0</v>
      </c>
      <c r="M76" s="7" t="str">
        <f>VLOOKUP($A76,'Aantal &lt;21'!$A:$D,4,FALSE)</f>
        <v/>
      </c>
      <c r="N76" s="7">
        <f>IF(ISERROR(VLOOKUP(A76,Jeugdfonds!A72:C287,3,FALSE))=TRUE,1,IF(VLOOKUP(A76,Jeugdfonds!A72:C287,3,FALSE)&gt;=6000,5,IF(VLOOKUP(A76,Jeugdfonds!A72:C287,3,FALSE)&gt;=3000,4,IF(VLOOKUP(A76,Jeugdfonds!A72:C287,3,FALSE)&gt;=1000,3,IF(VLOOKUP(A76,Jeugdfonds!A72:C287,3,FALSE)&gt;=100,2,1)))))</f>
        <v>5</v>
      </c>
      <c r="O76" s="16">
        <f t="shared" si="6"/>
        <v>6</v>
      </c>
      <c r="P76" s="12">
        <f>IF(ISERROR(VLOOKUP($A76,Jeugdcoördinator!$A:$C,4,FALSE))=TRUE,0,IF(VLOOKUP($A76,Jeugdcoördinator!$A:$C,4,FALSE)="Professioneel",3,IF(VLOOKUP($A76,Jeugdcoördinator!$A:$C,4,FALSE)="Vrijwilliger",2,0)))</f>
        <v>0</v>
      </c>
      <c r="Q76" s="12">
        <f>IF(VLOOKUP($A76,'Extra Dipl. Onderbouw'!A:C,3,FALSE)="",0,IF(VLOOKUP($A76,'Extra Dipl. Onderbouw'!A:C,3,FALSE)&lt;&gt;"Instructeur B",3,1))</f>
        <v>0</v>
      </c>
      <c r="R76" s="12">
        <f>IF(ISERROR(VLOOKUP($A76,Jeugdleden!$A:$C,3,FALSE))=TRUE,1,IF(VLOOKUP($A76,Jeugdleden!$A:$C,3,FALSE)&gt;=125,5,IF(VLOOKUP($A76,Jeugdleden!$A:$C,3,FALSE)&gt;=100,4,IF(VLOOKUP($A76,Jeugdleden!$A:$C,3,FALSE)&gt;=75,3,IF(VLOOKUP($A76,Jeugdleden!$A:$C,3,FALSE)&gt;=50,2,1)))))</f>
        <v>5</v>
      </c>
      <c r="S76" s="14">
        <f t="shared" si="7"/>
        <v>5</v>
      </c>
    </row>
    <row r="77" spans="1:19" x14ac:dyDescent="0.25">
      <c r="A77" s="25">
        <v>1332</v>
      </c>
      <c r="B77" s="25" t="str">
        <f>VLOOKUP($A77,Para!$D$1:$E$996,2,FALSE)</f>
        <v>Jong Edegem BBC</v>
      </c>
      <c r="C77" s="18">
        <f>IF(VLOOKUP($A77,Faciliteiten!$A:$D,3,FALSE)="&gt;=2m",5,IF(VLOOKUP($A77,Faciliteiten!$A:$D,3,FALSE)="&lt;2m-&gt;=1m",3,1))</f>
        <v>1</v>
      </c>
      <c r="D77" s="18">
        <f>IF(VLOOKUP($A77,Faciliteiten!$A:$D,4,FALSE)="Klasse 3",5,IF(VLOOKUP($A77,Faciliteiten!$A:$D,4,FALSE)="Klasse 2",3,1))</f>
        <v>5</v>
      </c>
      <c r="E77" s="20">
        <f t="shared" si="4"/>
        <v>6</v>
      </c>
      <c r="F77" s="6">
        <f>IF(ISERROR(VLOOKUP($A77,'Fanion Heren'!$A:$C,3,FALSE))=TRUE,0,IF(VLOOKUP($A77,'Fanion Heren'!$A:$C,3,FALSE)="BNXT",3,IF(LEFT(VLOOKUP($A77,'Fanion Heren'!$A:$C,3,FALSE),1)="T",3,IF(LEFT(VLOOKUP($A77,'Fanion Heren'!$A:$C,3,FALSE),1)="L",2,IF(LEFT(VLOOKUP($A77,'Fanion Heren'!$A:$C,3,FALSE),1)="P",1,0)))))</f>
        <v>0</v>
      </c>
      <c r="G77" s="6">
        <f>IF(ISERROR(VLOOKUP($A77,'Fanion Heren'!$E:$G,3,FALSE))=TRUE,0,IF(VLOOKUP($A77,'Fanion Heren'!$E:$G,3,FALSE)="EML",2,IF(LEFT(VLOOKUP($A77,'Fanion Heren'!$E:$G,3,FALSE),1)="T",2,IF(LEFT(VLOOKUP($A77,'Fanion Heren'!$E:$G,3,FALSE),1)="L",2,IF(LEFT(VLOOKUP($A77,'Fanion Heren'!$E:$G,3,FALSE),1)="P",1,0)))))</f>
        <v>0</v>
      </c>
      <c r="H77" s="6" t="str">
        <f>VLOOKUP($A77,'Aantal &lt;21'!$A:$C,3,FALSE)</f>
        <v/>
      </c>
      <c r="I77" s="6">
        <f>IF(ISERROR(VLOOKUP($A77,Jeugdfonds!$A:$C,3,FALSE))=TRUE,1,IF(VLOOKUP($A77,Jeugdfonds!$A:$C,3,FALSE)&gt;=6000,5,IF(VLOOKUP($A77,Jeugdfonds!$A:$C,3,FALSE)&gt;=3000,4,IF(VLOOKUP($A77,Jeugdfonds!$A:$C,3,FALSE)&gt;=1000,3,IF(VLOOKUP($A77,Jeugdfonds!$A:$C,3,FALSE)&gt;=100,2,1)))))</f>
        <v>2</v>
      </c>
      <c r="J77" s="10">
        <f t="shared" si="5"/>
        <v>2</v>
      </c>
      <c r="K77" s="7">
        <f>IF(ISERROR(VLOOKUP($A77,'Fanion Dames'!$A:$C,3,FALSE))=TRUE,0,IF(LEFT(VLOOKUP($A77,'Fanion Dames'!$A:$C,3,FALSE),1)="T",3,IF(LEFT(VLOOKUP($A77,'Fanion Dames'!$A:$C,3,FALSE),1)="L",2,IF(LEFT(VLOOKUP($A77,'Fanion Dames'!$A:$C,3,FALSE),1)="P",1,0))))</f>
        <v>0</v>
      </c>
      <c r="L77" s="7">
        <f>IF(ISERROR(VLOOKUP($A77,'Fanion Dames'!$E:$G,3,FALSE))=TRUE,0,IF(LEFT(VLOOKUP($A77,'Fanion Dames'!$E:$G,3,FALSE),1)="T",2,IF(LEFT(VLOOKUP($A77,'Fanion Dames'!$E:$G,3,FALSE),1)="L",2,IF(LEFT(VLOOKUP($A77,'Fanion Dames'!$E:$G,3,FALSE),1)="P",1,0))))</f>
        <v>0</v>
      </c>
      <c r="M77" s="7" t="str">
        <f>VLOOKUP($A77,'Aantal &lt;21'!$A:$D,4,FALSE)</f>
        <v/>
      </c>
      <c r="N77" s="7">
        <f>IF(ISERROR(VLOOKUP(A77,Jeugdfonds!A72:C288,3,FALSE))=TRUE,1,IF(VLOOKUP(A77,Jeugdfonds!A72:C288,3,FALSE)&gt;=6000,5,IF(VLOOKUP(A77,Jeugdfonds!A72:C288,3,FALSE)&gt;=3000,4,IF(VLOOKUP(A77,Jeugdfonds!A72:C288,3,FALSE)&gt;=1000,3,IF(VLOOKUP(A77,Jeugdfonds!A72:C288,3,FALSE)&gt;=100,2,1)))))</f>
        <v>2</v>
      </c>
      <c r="O77" s="16">
        <f t="shared" si="6"/>
        <v>2</v>
      </c>
      <c r="P77" s="12">
        <f>IF(ISERROR(VLOOKUP($A77,Jeugdcoördinator!$A:$C,4,FALSE))=TRUE,0,IF(VLOOKUP($A77,Jeugdcoördinator!$A:$C,4,FALSE)="Professioneel",3,IF(VLOOKUP($A77,Jeugdcoördinator!$A:$C,4,FALSE)="Vrijwilliger",2,0)))</f>
        <v>0</v>
      </c>
      <c r="Q77" s="12">
        <f>IF(VLOOKUP($A77,'Extra Dipl. Onderbouw'!A:C,3,FALSE)="",0,IF(VLOOKUP($A77,'Extra Dipl. Onderbouw'!A:C,3,FALSE)&lt;&gt;"Instructeur B",3,1))</f>
        <v>0</v>
      </c>
      <c r="R77" s="12">
        <f>IF(ISERROR(VLOOKUP($A77,Jeugdleden!$A:$C,3,FALSE))=TRUE,1,IF(VLOOKUP($A77,Jeugdleden!$A:$C,3,FALSE)&gt;=125,5,IF(VLOOKUP($A77,Jeugdleden!$A:$C,3,FALSE)&gt;=100,4,IF(VLOOKUP($A77,Jeugdleden!$A:$C,3,FALSE)&gt;=75,3,IF(VLOOKUP($A77,Jeugdleden!$A:$C,3,FALSE)&gt;=50,2,1)))))</f>
        <v>1</v>
      </c>
      <c r="S77" s="14">
        <f t="shared" si="7"/>
        <v>1</v>
      </c>
    </row>
    <row r="78" spans="1:19" x14ac:dyDescent="0.25">
      <c r="A78" s="25">
        <v>1349</v>
      </c>
      <c r="B78" s="25" t="str">
        <f>VLOOKUP($A78,Para!$D$1:$E$996,2,FALSE)</f>
        <v>Bct Overijse</v>
      </c>
      <c r="C78" s="18">
        <f>IF(VLOOKUP($A78,Faciliteiten!$A:$D,3,FALSE)="&gt;=2m",5,IF(VLOOKUP($A78,Faciliteiten!$A:$D,3,FALSE)="&lt;2m-&gt;=1m",3,1))</f>
        <v>5</v>
      </c>
      <c r="D78" s="18">
        <f>IF(VLOOKUP($A78,Faciliteiten!$A:$D,4,FALSE)="Klasse 3",5,IF(VLOOKUP($A78,Faciliteiten!$A:$D,4,FALSE)="Klasse 2",3,1))</f>
        <v>5</v>
      </c>
      <c r="E78" s="20">
        <f t="shared" si="4"/>
        <v>10</v>
      </c>
      <c r="F78" s="6">
        <f>IF(ISERROR(VLOOKUP($A78,'Fanion Heren'!$A:$C,3,FALSE))=TRUE,0,IF(VLOOKUP($A78,'Fanion Heren'!$A:$C,3,FALSE)="BNXT",3,IF(LEFT(VLOOKUP($A78,'Fanion Heren'!$A:$C,3,FALSE),1)="T",3,IF(LEFT(VLOOKUP($A78,'Fanion Heren'!$A:$C,3,FALSE),1)="L",2,IF(LEFT(VLOOKUP($A78,'Fanion Heren'!$A:$C,3,FALSE),1)="P",1,0)))))</f>
        <v>1</v>
      </c>
      <c r="G78" s="6">
        <f>IF(ISERROR(VLOOKUP($A78,'Fanion Heren'!$E:$G,3,FALSE))=TRUE,0,IF(VLOOKUP($A78,'Fanion Heren'!$E:$G,3,FALSE)="EML",2,IF(LEFT(VLOOKUP($A78,'Fanion Heren'!$E:$G,3,FALSE),1)="T",2,IF(LEFT(VLOOKUP($A78,'Fanion Heren'!$E:$G,3,FALSE),1)="L",2,IF(LEFT(VLOOKUP($A78,'Fanion Heren'!$E:$G,3,FALSE),1)="P",1,0)))))</f>
        <v>0</v>
      </c>
      <c r="H78" s="6" t="str">
        <f>VLOOKUP($A78,'Aantal &lt;21'!$A:$C,3,FALSE)</f>
        <v/>
      </c>
      <c r="I78" s="6">
        <f>IF(ISERROR(VLOOKUP($A78,Jeugdfonds!$A:$C,3,FALSE))=TRUE,1,IF(VLOOKUP($A78,Jeugdfonds!$A:$C,3,FALSE)&gt;=6000,5,IF(VLOOKUP($A78,Jeugdfonds!$A:$C,3,FALSE)&gt;=3000,4,IF(VLOOKUP($A78,Jeugdfonds!$A:$C,3,FALSE)&gt;=1000,3,IF(VLOOKUP($A78,Jeugdfonds!$A:$C,3,FALSE)&gt;=100,2,1)))))</f>
        <v>3</v>
      </c>
      <c r="J78" s="10">
        <f t="shared" si="5"/>
        <v>4</v>
      </c>
      <c r="K78" s="7">
        <f>IF(ISERROR(VLOOKUP($A78,'Fanion Dames'!$A:$C,3,FALSE))=TRUE,0,IF(LEFT(VLOOKUP($A78,'Fanion Dames'!$A:$C,3,FALSE),1)="T",3,IF(LEFT(VLOOKUP($A78,'Fanion Dames'!$A:$C,3,FALSE),1)="L",2,IF(LEFT(VLOOKUP($A78,'Fanion Dames'!$A:$C,3,FALSE),1)="P",1,0))))</f>
        <v>0</v>
      </c>
      <c r="L78" s="7">
        <f>IF(ISERROR(VLOOKUP($A78,'Fanion Dames'!$E:$G,3,FALSE))=TRUE,0,IF(LEFT(VLOOKUP($A78,'Fanion Dames'!$E:$G,3,FALSE),1)="T",2,IF(LEFT(VLOOKUP($A78,'Fanion Dames'!$E:$G,3,FALSE),1)="L",2,IF(LEFT(VLOOKUP($A78,'Fanion Dames'!$E:$G,3,FALSE),1)="P",1,0))))</f>
        <v>0</v>
      </c>
      <c r="M78" s="7" t="str">
        <f>VLOOKUP($A78,'Aantal &lt;21'!$A:$D,4,FALSE)</f>
        <v/>
      </c>
      <c r="N78" s="7">
        <f>IF(ISERROR(VLOOKUP(A78,Jeugdfonds!A74:C290,3,FALSE))=TRUE,1,IF(VLOOKUP(A78,Jeugdfonds!A74:C290,3,FALSE)&gt;=6000,5,IF(VLOOKUP(A78,Jeugdfonds!A74:C290,3,FALSE)&gt;=3000,4,IF(VLOOKUP(A78,Jeugdfonds!A74:C290,3,FALSE)&gt;=1000,3,IF(VLOOKUP(A78,Jeugdfonds!A74:C290,3,FALSE)&gt;=100,2,1)))))</f>
        <v>3</v>
      </c>
      <c r="O78" s="16">
        <f t="shared" si="6"/>
        <v>3</v>
      </c>
      <c r="P78" s="12">
        <f>IF(ISERROR(VLOOKUP($A78,Jeugdcoördinator!$A:$C,4,FALSE))=TRUE,0,IF(VLOOKUP($A78,Jeugdcoördinator!$A:$C,4,FALSE)="Professioneel",3,IF(VLOOKUP($A78,Jeugdcoördinator!$A:$C,4,FALSE)="Vrijwilliger",2,0)))</f>
        <v>0</v>
      </c>
      <c r="Q78" s="12">
        <f>IF(VLOOKUP($A78,'Extra Dipl. Onderbouw'!A:C,3,FALSE)="",0,IF(VLOOKUP($A78,'Extra Dipl. Onderbouw'!A:C,3,FALSE)&lt;&gt;"Instructeur B",3,1))</f>
        <v>0</v>
      </c>
      <c r="R78" s="12">
        <f>IF(ISERROR(VLOOKUP($A78,Jeugdleden!$A:$C,3,FALSE))=TRUE,1,IF(VLOOKUP($A78,Jeugdleden!$A:$C,3,FALSE)&gt;=125,5,IF(VLOOKUP($A78,Jeugdleden!$A:$C,3,FALSE)&gt;=100,4,IF(VLOOKUP($A78,Jeugdleden!$A:$C,3,FALSE)&gt;=75,3,IF(VLOOKUP($A78,Jeugdleden!$A:$C,3,FALSE)&gt;=50,2,1)))))</f>
        <v>5</v>
      </c>
      <c r="S78" s="14">
        <f t="shared" si="7"/>
        <v>5</v>
      </c>
    </row>
    <row r="79" spans="1:19" x14ac:dyDescent="0.25">
      <c r="A79" s="25">
        <v>1351</v>
      </c>
      <c r="B79" s="25" t="str">
        <f>VLOOKUP($A79,Para!$D$1:$E$996,2,FALSE)</f>
        <v>BBC Croonen Lommel</v>
      </c>
      <c r="C79" s="18">
        <f>IF(VLOOKUP($A79,Faciliteiten!$A:$D,3,FALSE)="&gt;=2m",5,IF(VLOOKUP($A79,Faciliteiten!$A:$D,3,FALSE)="&lt;2m-&gt;=1m",3,1))</f>
        <v>1</v>
      </c>
      <c r="D79" s="18">
        <f>IF(VLOOKUP($A79,Faciliteiten!$A:$D,4,FALSE)="Klasse 3",5,IF(VLOOKUP($A79,Faciliteiten!$A:$D,4,FALSE)="Klasse 2",3,1))</f>
        <v>5</v>
      </c>
      <c r="E79" s="20">
        <f t="shared" si="4"/>
        <v>6</v>
      </c>
      <c r="F79" s="6">
        <f>IF(ISERROR(VLOOKUP($A79,'Fanion Heren'!$A:$C,3,FALSE))=TRUE,0,IF(VLOOKUP($A79,'Fanion Heren'!$A:$C,3,FALSE)="BNXT",3,IF(LEFT(VLOOKUP($A79,'Fanion Heren'!$A:$C,3,FALSE),1)="T",3,IF(LEFT(VLOOKUP($A79,'Fanion Heren'!$A:$C,3,FALSE),1)="L",2,IF(LEFT(VLOOKUP($A79,'Fanion Heren'!$A:$C,3,FALSE),1)="P",1,0)))))</f>
        <v>3</v>
      </c>
      <c r="G79" s="6">
        <f>IF(ISERROR(VLOOKUP($A79,'Fanion Heren'!$E:$G,3,FALSE))=TRUE,0,IF(VLOOKUP($A79,'Fanion Heren'!$E:$G,3,FALSE)="EML",2,IF(LEFT(VLOOKUP($A79,'Fanion Heren'!$E:$G,3,FALSE),1)="T",2,IF(LEFT(VLOOKUP($A79,'Fanion Heren'!$E:$G,3,FALSE),1)="L",2,IF(LEFT(VLOOKUP($A79,'Fanion Heren'!$E:$G,3,FALSE),1)="P",1,0)))))</f>
        <v>2</v>
      </c>
      <c r="H79" s="6">
        <f>VLOOKUP($A79,'Aantal &lt;21'!$A:$C,3,FALSE)</f>
        <v>5</v>
      </c>
      <c r="I79" s="6">
        <f>IF(ISERROR(VLOOKUP($A79,Jeugdfonds!$A:$C,3,FALSE))=TRUE,1,IF(VLOOKUP($A79,Jeugdfonds!$A:$C,3,FALSE)&gt;=6000,5,IF(VLOOKUP($A79,Jeugdfonds!$A:$C,3,FALSE)&gt;=3000,4,IF(VLOOKUP($A79,Jeugdfonds!$A:$C,3,FALSE)&gt;=1000,3,IF(VLOOKUP($A79,Jeugdfonds!$A:$C,3,FALSE)&gt;=100,2,1)))))</f>
        <v>5</v>
      </c>
      <c r="J79" s="10">
        <f t="shared" si="5"/>
        <v>15</v>
      </c>
      <c r="K79" s="7">
        <f>IF(ISERROR(VLOOKUP($A79,'Fanion Dames'!$A:$C,3,FALSE))=TRUE,0,IF(LEFT(VLOOKUP($A79,'Fanion Dames'!$A:$C,3,FALSE),1)="T",3,IF(LEFT(VLOOKUP($A79,'Fanion Dames'!$A:$C,3,FALSE),1)="L",2,IF(LEFT(VLOOKUP($A79,'Fanion Dames'!$A:$C,3,FALSE),1)="P",1,0))))</f>
        <v>2</v>
      </c>
      <c r="L79" s="7">
        <f>IF(ISERROR(VLOOKUP($A79,'Fanion Dames'!$E:$G,3,FALSE))=TRUE,0,IF(LEFT(VLOOKUP($A79,'Fanion Dames'!$E:$G,3,FALSE),1)="T",2,IF(LEFT(VLOOKUP($A79,'Fanion Dames'!$E:$G,3,FALSE),1)="L",2,IF(LEFT(VLOOKUP($A79,'Fanion Dames'!$E:$G,3,FALSE),1)="P",1,0))))</f>
        <v>1</v>
      </c>
      <c r="M79" s="7">
        <f>VLOOKUP($A79,'Aantal &lt;21'!$A:$D,4,FALSE)</f>
        <v>5</v>
      </c>
      <c r="N79" s="7">
        <f>IF(ISERROR(VLOOKUP(A79,Jeugdfonds!A75:C291,3,FALSE))=TRUE,1,IF(VLOOKUP(A79,Jeugdfonds!A75:C291,3,FALSE)&gt;=6000,5,IF(VLOOKUP(A79,Jeugdfonds!A75:C291,3,FALSE)&gt;=3000,4,IF(VLOOKUP(A79,Jeugdfonds!A75:C291,3,FALSE)&gt;=1000,3,IF(VLOOKUP(A79,Jeugdfonds!A75:C291,3,FALSE)&gt;=100,2,1)))))</f>
        <v>5</v>
      </c>
      <c r="O79" s="16">
        <f t="shared" si="6"/>
        <v>13</v>
      </c>
      <c r="P79" s="12">
        <f>IF(ISERROR(VLOOKUP($A79,Jeugdcoördinator!$A:$C,4,FALSE))=TRUE,0,IF(VLOOKUP($A79,Jeugdcoördinator!$A:$C,4,FALSE)="Professioneel",3,IF(VLOOKUP($A79,Jeugdcoördinator!$A:$C,4,FALSE)="Vrijwilliger",2,0)))</f>
        <v>0</v>
      </c>
      <c r="Q79" s="12">
        <f>IF(VLOOKUP($A79,'Extra Dipl. Onderbouw'!A:C,3,FALSE)="",0,IF(VLOOKUP($A79,'Extra Dipl. Onderbouw'!A:C,3,FALSE)&lt;&gt;"Instructeur B",3,1))</f>
        <v>3</v>
      </c>
      <c r="R79" s="12">
        <f>IF(ISERROR(VLOOKUP($A79,Jeugdleden!$A:$C,3,FALSE))=TRUE,1,IF(VLOOKUP($A79,Jeugdleden!$A:$C,3,FALSE)&gt;=125,5,IF(VLOOKUP($A79,Jeugdleden!$A:$C,3,FALSE)&gt;=100,4,IF(VLOOKUP($A79,Jeugdleden!$A:$C,3,FALSE)&gt;=75,3,IF(VLOOKUP($A79,Jeugdleden!$A:$C,3,FALSE)&gt;=50,2,1)))))</f>
        <v>5</v>
      </c>
      <c r="S79" s="14">
        <f t="shared" si="7"/>
        <v>8</v>
      </c>
    </row>
    <row r="80" spans="1:19" x14ac:dyDescent="0.25">
      <c r="A80" s="25">
        <v>1361</v>
      </c>
      <c r="B80" s="25" t="str">
        <f>VLOOKUP($A80,Para!$D$1:$E$996,2,FALSE)</f>
        <v>BBC Garage Wille Hansbeke</v>
      </c>
      <c r="C80" s="18">
        <f>IF(VLOOKUP($A80,Faciliteiten!$A:$D,3,FALSE)="&gt;=2m",5,IF(VLOOKUP($A80,Faciliteiten!$A:$D,3,FALSE)="&lt;2m-&gt;=1m",3,1))</f>
        <v>5</v>
      </c>
      <c r="D80" s="18">
        <f>IF(VLOOKUP($A80,Faciliteiten!$A:$D,4,FALSE)="Klasse 3",5,IF(VLOOKUP($A80,Faciliteiten!$A:$D,4,FALSE)="Klasse 2",3,1))</f>
        <v>5</v>
      </c>
      <c r="E80" s="20">
        <f t="shared" si="4"/>
        <v>10</v>
      </c>
      <c r="F80" s="6">
        <f>IF(ISERROR(VLOOKUP($A80,'Fanion Heren'!$A:$C,3,FALSE))=TRUE,0,IF(VLOOKUP($A80,'Fanion Heren'!$A:$C,3,FALSE)="BNXT",3,IF(LEFT(VLOOKUP($A80,'Fanion Heren'!$A:$C,3,FALSE),1)="T",3,IF(LEFT(VLOOKUP($A80,'Fanion Heren'!$A:$C,3,FALSE),1)="L",2,IF(LEFT(VLOOKUP($A80,'Fanion Heren'!$A:$C,3,FALSE),1)="P",1,0)))))</f>
        <v>2</v>
      </c>
      <c r="G80" s="6">
        <f>IF(ISERROR(VLOOKUP($A80,'Fanion Heren'!$E:$G,3,FALSE))=TRUE,0,IF(VLOOKUP($A80,'Fanion Heren'!$E:$G,3,FALSE)="EML",2,IF(LEFT(VLOOKUP($A80,'Fanion Heren'!$E:$G,3,FALSE),1)="T",2,IF(LEFT(VLOOKUP($A80,'Fanion Heren'!$E:$G,3,FALSE),1)="L",2,IF(LEFT(VLOOKUP($A80,'Fanion Heren'!$E:$G,3,FALSE),1)="P",1,0)))))</f>
        <v>0</v>
      </c>
      <c r="H80" s="6">
        <f>VLOOKUP($A80,'Aantal &lt;21'!$A:$C,3,FALSE)</f>
        <v>3</v>
      </c>
      <c r="I80" s="6">
        <f>IF(ISERROR(VLOOKUP($A80,Jeugdfonds!$A:$C,3,FALSE))=TRUE,1,IF(VLOOKUP($A80,Jeugdfonds!$A:$C,3,FALSE)&gt;=6000,5,IF(VLOOKUP($A80,Jeugdfonds!$A:$C,3,FALSE)&gt;=3000,4,IF(VLOOKUP($A80,Jeugdfonds!$A:$C,3,FALSE)&gt;=1000,3,IF(VLOOKUP($A80,Jeugdfonds!$A:$C,3,FALSE)&gt;=100,2,1)))))</f>
        <v>2</v>
      </c>
      <c r="J80" s="10">
        <f t="shared" si="5"/>
        <v>7</v>
      </c>
      <c r="K80" s="7">
        <f>IF(ISERROR(VLOOKUP($A80,'Fanion Dames'!$A:$C,3,FALSE))=TRUE,0,IF(LEFT(VLOOKUP($A80,'Fanion Dames'!$A:$C,3,FALSE),1)="T",3,IF(LEFT(VLOOKUP($A80,'Fanion Dames'!$A:$C,3,FALSE),1)="L",2,IF(LEFT(VLOOKUP($A80,'Fanion Dames'!$A:$C,3,FALSE),1)="P",1,0))))</f>
        <v>1</v>
      </c>
      <c r="L80" s="7">
        <f>IF(ISERROR(VLOOKUP($A80,'Fanion Dames'!$E:$G,3,FALSE))=TRUE,0,IF(LEFT(VLOOKUP($A80,'Fanion Dames'!$E:$G,3,FALSE),1)="T",2,IF(LEFT(VLOOKUP($A80,'Fanion Dames'!$E:$G,3,FALSE),1)="L",2,IF(LEFT(VLOOKUP($A80,'Fanion Dames'!$E:$G,3,FALSE),1)="P",1,0))))</f>
        <v>0</v>
      </c>
      <c r="M80" s="7" t="str">
        <f>VLOOKUP($A80,'Aantal &lt;21'!$A:$D,4,FALSE)</f>
        <v/>
      </c>
      <c r="N80" s="7">
        <f>IF(ISERROR(VLOOKUP(A80,Jeugdfonds!A76:C292,3,FALSE))=TRUE,1,IF(VLOOKUP(A80,Jeugdfonds!A76:C292,3,FALSE)&gt;=6000,5,IF(VLOOKUP(A80,Jeugdfonds!A76:C292,3,FALSE)&gt;=3000,4,IF(VLOOKUP(A80,Jeugdfonds!A76:C292,3,FALSE)&gt;=1000,3,IF(VLOOKUP(A80,Jeugdfonds!A76:C292,3,FALSE)&gt;=100,2,1)))))</f>
        <v>2</v>
      </c>
      <c r="O80" s="16">
        <f t="shared" si="6"/>
        <v>3</v>
      </c>
      <c r="P80" s="12">
        <f>IF(ISERROR(VLOOKUP($A80,Jeugdcoördinator!$A:$C,4,FALSE))=TRUE,0,IF(VLOOKUP($A80,Jeugdcoördinator!$A:$C,4,FALSE)="Professioneel",3,IF(VLOOKUP($A80,Jeugdcoördinator!$A:$C,4,FALSE)="Vrijwilliger",2,0)))</f>
        <v>0</v>
      </c>
      <c r="Q80" s="12">
        <f>IF(VLOOKUP($A80,'Extra Dipl. Onderbouw'!A:C,3,FALSE)="",0,IF(VLOOKUP($A80,'Extra Dipl. Onderbouw'!A:C,3,FALSE)&lt;&gt;"Instructeur B",3,1))</f>
        <v>3</v>
      </c>
      <c r="R80" s="12">
        <f>IF(ISERROR(VLOOKUP($A80,Jeugdleden!$A:$C,3,FALSE))=TRUE,1,IF(VLOOKUP($A80,Jeugdleden!$A:$C,3,FALSE)&gt;=125,5,IF(VLOOKUP($A80,Jeugdleden!$A:$C,3,FALSE)&gt;=100,4,IF(VLOOKUP($A80,Jeugdleden!$A:$C,3,FALSE)&gt;=75,3,IF(VLOOKUP($A80,Jeugdleden!$A:$C,3,FALSE)&gt;=50,2,1)))))</f>
        <v>4</v>
      </c>
      <c r="S80" s="14">
        <f t="shared" si="7"/>
        <v>7</v>
      </c>
    </row>
    <row r="81" spans="1:19" x14ac:dyDescent="0.25">
      <c r="A81" s="25">
        <v>1363</v>
      </c>
      <c r="B81" s="25" t="str">
        <f>VLOOKUP($A81,Para!$D$1:$E$996,2,FALSE)</f>
        <v>BBC De West-Hoek Zwevezele</v>
      </c>
      <c r="C81" s="18">
        <f>IF(VLOOKUP($A81,Faciliteiten!$A:$D,3,FALSE)="&gt;=2m",5,IF(VLOOKUP($A81,Faciliteiten!$A:$D,3,FALSE)="&lt;2m-&gt;=1m",3,1))</f>
        <v>5</v>
      </c>
      <c r="D81" s="18">
        <f>IF(VLOOKUP($A81,Faciliteiten!$A:$D,4,FALSE)="Klasse 3",5,IF(VLOOKUP($A81,Faciliteiten!$A:$D,4,FALSE)="Klasse 2",3,1))</f>
        <v>5</v>
      </c>
      <c r="E81" s="20">
        <f t="shared" si="4"/>
        <v>10</v>
      </c>
      <c r="F81" s="6">
        <f>IF(ISERROR(VLOOKUP($A81,'Fanion Heren'!$A:$C,3,FALSE))=TRUE,0,IF(VLOOKUP($A81,'Fanion Heren'!$A:$C,3,FALSE)="BNXT",3,IF(LEFT(VLOOKUP($A81,'Fanion Heren'!$A:$C,3,FALSE),1)="T",3,IF(LEFT(VLOOKUP($A81,'Fanion Heren'!$A:$C,3,FALSE),1)="L",2,IF(LEFT(VLOOKUP($A81,'Fanion Heren'!$A:$C,3,FALSE),1)="P",1,0)))))</f>
        <v>1</v>
      </c>
      <c r="G81" s="6">
        <f>IF(ISERROR(VLOOKUP($A81,'Fanion Heren'!$E:$G,3,FALSE))=TRUE,0,IF(VLOOKUP($A81,'Fanion Heren'!$E:$G,3,FALSE)="EML",2,IF(LEFT(VLOOKUP($A81,'Fanion Heren'!$E:$G,3,FALSE),1)="T",2,IF(LEFT(VLOOKUP($A81,'Fanion Heren'!$E:$G,3,FALSE),1)="L",2,IF(LEFT(VLOOKUP($A81,'Fanion Heren'!$E:$G,3,FALSE),1)="P",1,0)))))</f>
        <v>0</v>
      </c>
      <c r="H81" s="6" t="str">
        <f>VLOOKUP($A81,'Aantal &lt;21'!$A:$C,3,FALSE)</f>
        <v/>
      </c>
      <c r="I81" s="6">
        <f>IF(ISERROR(VLOOKUP($A81,Jeugdfonds!$A:$C,3,FALSE))=TRUE,1,IF(VLOOKUP($A81,Jeugdfonds!$A:$C,3,FALSE)&gt;=6000,5,IF(VLOOKUP($A81,Jeugdfonds!$A:$C,3,FALSE)&gt;=3000,4,IF(VLOOKUP($A81,Jeugdfonds!$A:$C,3,FALSE)&gt;=1000,3,IF(VLOOKUP($A81,Jeugdfonds!$A:$C,3,FALSE)&gt;=100,2,1)))))</f>
        <v>3</v>
      </c>
      <c r="J81" s="10">
        <f t="shared" si="5"/>
        <v>4</v>
      </c>
      <c r="K81" s="7">
        <f>IF(ISERROR(VLOOKUP($A81,'Fanion Dames'!$A:$C,3,FALSE))=TRUE,0,IF(LEFT(VLOOKUP($A81,'Fanion Dames'!$A:$C,3,FALSE),1)="T",3,IF(LEFT(VLOOKUP($A81,'Fanion Dames'!$A:$C,3,FALSE),1)="L",2,IF(LEFT(VLOOKUP($A81,'Fanion Dames'!$A:$C,3,FALSE),1)="P",1,0))))</f>
        <v>0</v>
      </c>
      <c r="L81" s="7">
        <f>IF(ISERROR(VLOOKUP($A81,'Fanion Dames'!$E:$G,3,FALSE))=TRUE,0,IF(LEFT(VLOOKUP($A81,'Fanion Dames'!$E:$G,3,FALSE),1)="T",2,IF(LEFT(VLOOKUP($A81,'Fanion Dames'!$E:$G,3,FALSE),1)="L",2,IF(LEFT(VLOOKUP($A81,'Fanion Dames'!$E:$G,3,FALSE),1)="P",1,0))))</f>
        <v>0</v>
      </c>
      <c r="M81" s="7" t="str">
        <f>VLOOKUP($A81,'Aantal &lt;21'!$A:$D,4,FALSE)</f>
        <v/>
      </c>
      <c r="N81" s="7">
        <f>IF(ISERROR(VLOOKUP(A81,Jeugdfonds!A76:C293,3,FALSE))=TRUE,1,IF(VLOOKUP(A81,Jeugdfonds!A76:C293,3,FALSE)&gt;=6000,5,IF(VLOOKUP(A81,Jeugdfonds!A76:C293,3,FALSE)&gt;=3000,4,IF(VLOOKUP(A81,Jeugdfonds!A76:C293,3,FALSE)&gt;=1000,3,IF(VLOOKUP(A81,Jeugdfonds!A76:C293,3,FALSE)&gt;=100,2,1)))))</f>
        <v>3</v>
      </c>
      <c r="O81" s="16">
        <f t="shared" si="6"/>
        <v>3</v>
      </c>
      <c r="P81" s="12">
        <f>IF(ISERROR(VLOOKUP($A81,Jeugdcoördinator!$A:$C,4,FALSE))=TRUE,0,IF(VLOOKUP($A81,Jeugdcoördinator!$A:$C,4,FALSE)="Professioneel",3,IF(VLOOKUP($A81,Jeugdcoördinator!$A:$C,4,FALSE)="Vrijwilliger",2,0)))</f>
        <v>0</v>
      </c>
      <c r="Q81" s="12">
        <f>IF(VLOOKUP($A81,'Extra Dipl. Onderbouw'!A:C,3,FALSE)="",0,IF(VLOOKUP($A81,'Extra Dipl. Onderbouw'!A:C,3,FALSE)&lt;&gt;"Instructeur B",3,1))</f>
        <v>0</v>
      </c>
      <c r="R81" s="12">
        <f>IF(ISERROR(VLOOKUP($A81,Jeugdleden!$A:$C,3,FALSE))=TRUE,1,IF(VLOOKUP($A81,Jeugdleden!$A:$C,3,FALSE)&gt;=125,5,IF(VLOOKUP($A81,Jeugdleden!$A:$C,3,FALSE)&gt;=100,4,IF(VLOOKUP($A81,Jeugdleden!$A:$C,3,FALSE)&gt;=75,3,IF(VLOOKUP($A81,Jeugdleden!$A:$C,3,FALSE)&gt;=50,2,1)))))</f>
        <v>1</v>
      </c>
      <c r="S81" s="14">
        <f t="shared" si="7"/>
        <v>1</v>
      </c>
    </row>
    <row r="82" spans="1:19" x14ac:dyDescent="0.25">
      <c r="A82" s="25">
        <v>1364</v>
      </c>
      <c r="B82" s="25" t="str">
        <f>VLOOKUP($A82,Para!$D$1:$E$996,2,FALSE)</f>
        <v>Alken BBC</v>
      </c>
      <c r="C82" s="18">
        <f>IF(VLOOKUP($A82,Faciliteiten!$A:$D,3,FALSE)="&gt;=2m",5,IF(VLOOKUP($A82,Faciliteiten!$A:$D,3,FALSE)="&lt;2m-&gt;=1m",3,1))</f>
        <v>5</v>
      </c>
      <c r="D82" s="18">
        <f>IF(VLOOKUP($A82,Faciliteiten!$A:$D,4,FALSE)="Klasse 3",5,IF(VLOOKUP($A82,Faciliteiten!$A:$D,4,FALSE)="Klasse 2",3,1))</f>
        <v>5</v>
      </c>
      <c r="E82" s="20">
        <f t="shared" si="4"/>
        <v>10</v>
      </c>
      <c r="F82" s="6">
        <f>IF(ISERROR(VLOOKUP($A82,'Fanion Heren'!$A:$C,3,FALSE))=TRUE,0,IF(VLOOKUP($A82,'Fanion Heren'!$A:$C,3,FALSE)="BNXT",3,IF(LEFT(VLOOKUP($A82,'Fanion Heren'!$A:$C,3,FALSE),1)="T",3,IF(LEFT(VLOOKUP($A82,'Fanion Heren'!$A:$C,3,FALSE),1)="L",2,IF(LEFT(VLOOKUP($A82,'Fanion Heren'!$A:$C,3,FALSE),1)="P",1,0)))))</f>
        <v>0</v>
      </c>
      <c r="G82" s="6">
        <f>IF(ISERROR(VLOOKUP($A82,'Fanion Heren'!$E:$G,3,FALSE))=TRUE,0,IF(VLOOKUP($A82,'Fanion Heren'!$E:$G,3,FALSE)="EML",2,IF(LEFT(VLOOKUP($A82,'Fanion Heren'!$E:$G,3,FALSE),1)="T",2,IF(LEFT(VLOOKUP($A82,'Fanion Heren'!$E:$G,3,FALSE),1)="L",2,IF(LEFT(VLOOKUP($A82,'Fanion Heren'!$E:$G,3,FALSE),1)="P",1,0)))))</f>
        <v>0</v>
      </c>
      <c r="H82" s="6" t="str">
        <f>VLOOKUP($A82,'Aantal &lt;21'!$A:$C,3,FALSE)</f>
        <v/>
      </c>
      <c r="I82" s="6">
        <f>IF(ISERROR(VLOOKUP($A82,Jeugdfonds!$A:$C,3,FALSE))=TRUE,1,IF(VLOOKUP($A82,Jeugdfonds!$A:$C,3,FALSE)&gt;=6000,5,IF(VLOOKUP($A82,Jeugdfonds!$A:$C,3,FALSE)&gt;=3000,4,IF(VLOOKUP($A82,Jeugdfonds!$A:$C,3,FALSE)&gt;=1000,3,IF(VLOOKUP($A82,Jeugdfonds!$A:$C,3,FALSE)&gt;=100,2,1)))))</f>
        <v>4</v>
      </c>
      <c r="J82" s="10">
        <f t="shared" si="5"/>
        <v>4</v>
      </c>
      <c r="K82" s="7">
        <f>IF(ISERROR(VLOOKUP($A82,'Fanion Dames'!$A:$C,3,FALSE))=TRUE,0,IF(LEFT(VLOOKUP($A82,'Fanion Dames'!$A:$C,3,FALSE),1)="T",3,IF(LEFT(VLOOKUP($A82,'Fanion Dames'!$A:$C,3,FALSE),1)="L",2,IF(LEFT(VLOOKUP($A82,'Fanion Dames'!$A:$C,3,FALSE),1)="P",1,0))))</f>
        <v>0</v>
      </c>
      <c r="L82" s="7">
        <f>IF(ISERROR(VLOOKUP($A82,'Fanion Dames'!$E:$G,3,FALSE))=TRUE,0,IF(LEFT(VLOOKUP($A82,'Fanion Dames'!$E:$G,3,FALSE),1)="T",2,IF(LEFT(VLOOKUP($A82,'Fanion Dames'!$E:$G,3,FALSE),1)="L",2,IF(LEFT(VLOOKUP($A82,'Fanion Dames'!$E:$G,3,FALSE),1)="P",1,0))))</f>
        <v>0</v>
      </c>
      <c r="M82" s="7" t="str">
        <f>VLOOKUP($A82,'Aantal &lt;21'!$A:$D,4,FALSE)</f>
        <v/>
      </c>
      <c r="N82" s="7">
        <f>IF(ISERROR(VLOOKUP(A82,Jeugdfonds!A77:C294,3,FALSE))=TRUE,1,IF(VLOOKUP(A82,Jeugdfonds!A77:C294,3,FALSE)&gt;=6000,5,IF(VLOOKUP(A82,Jeugdfonds!A77:C294,3,FALSE)&gt;=3000,4,IF(VLOOKUP(A82,Jeugdfonds!A77:C294,3,FALSE)&gt;=1000,3,IF(VLOOKUP(A82,Jeugdfonds!A77:C294,3,FALSE)&gt;=100,2,1)))))</f>
        <v>4</v>
      </c>
      <c r="O82" s="16">
        <f t="shared" si="6"/>
        <v>4</v>
      </c>
      <c r="P82" s="12">
        <f>IF(ISERROR(VLOOKUP($A82,Jeugdcoördinator!$A:$C,4,FALSE))=TRUE,0,IF(VLOOKUP($A82,Jeugdcoördinator!$A:$C,4,FALSE)="Professioneel",3,IF(VLOOKUP($A82,Jeugdcoördinator!$A:$C,4,FALSE)="Vrijwilliger",2,0)))</f>
        <v>0</v>
      </c>
      <c r="Q82" s="12">
        <f>IF(VLOOKUP($A82,'Extra Dipl. Onderbouw'!A:C,3,FALSE)="",0,IF(VLOOKUP($A82,'Extra Dipl. Onderbouw'!A:C,3,FALSE)&lt;&gt;"Instructeur B",3,1))</f>
        <v>0</v>
      </c>
      <c r="R82" s="12">
        <f>IF(ISERROR(VLOOKUP($A82,Jeugdleden!$A:$C,3,FALSE))=TRUE,1,IF(VLOOKUP($A82,Jeugdleden!$A:$C,3,FALSE)&gt;=125,5,IF(VLOOKUP($A82,Jeugdleden!$A:$C,3,FALSE)&gt;=100,4,IF(VLOOKUP($A82,Jeugdleden!$A:$C,3,FALSE)&gt;=75,3,IF(VLOOKUP($A82,Jeugdleden!$A:$C,3,FALSE)&gt;=50,2,1)))))</f>
        <v>1</v>
      </c>
      <c r="S82" s="14">
        <f t="shared" si="7"/>
        <v>1</v>
      </c>
    </row>
    <row r="83" spans="1:19" x14ac:dyDescent="0.25">
      <c r="A83" s="25">
        <v>1365</v>
      </c>
      <c r="B83" s="25" t="str">
        <f>VLOOKUP($A83,Para!$D$1:$E$996,2,FALSE)</f>
        <v>KBBC Bavi Gent</v>
      </c>
      <c r="C83" s="18">
        <f>IF(VLOOKUP($A83,Faciliteiten!$A:$D,3,FALSE)="&gt;=2m",5,IF(VLOOKUP($A83,Faciliteiten!$A:$D,3,FALSE)="&lt;2m-&gt;=1m",3,1))</f>
        <v>5</v>
      </c>
      <c r="D83" s="18">
        <f>IF(VLOOKUP($A83,Faciliteiten!$A:$D,4,FALSE)="Klasse 3",5,IF(VLOOKUP($A83,Faciliteiten!$A:$D,4,FALSE)="Klasse 2",3,1))</f>
        <v>5</v>
      </c>
      <c r="E83" s="20">
        <f t="shared" si="4"/>
        <v>10</v>
      </c>
      <c r="F83" s="6">
        <f>IF(ISERROR(VLOOKUP($A83,'Fanion Heren'!$A:$C,3,FALSE))=TRUE,0,IF(VLOOKUP($A83,'Fanion Heren'!$A:$C,3,FALSE)="BNXT",3,IF(LEFT(VLOOKUP($A83,'Fanion Heren'!$A:$C,3,FALSE),1)="T",3,IF(LEFT(VLOOKUP($A83,'Fanion Heren'!$A:$C,3,FALSE),1)="L",2,IF(LEFT(VLOOKUP($A83,'Fanion Heren'!$A:$C,3,FALSE),1)="P",1,0)))))</f>
        <v>2</v>
      </c>
      <c r="G83" s="6">
        <f>IF(ISERROR(VLOOKUP($A83,'Fanion Heren'!$E:$G,3,FALSE))=TRUE,0,IF(VLOOKUP($A83,'Fanion Heren'!$E:$G,3,FALSE)="EML",2,IF(LEFT(VLOOKUP($A83,'Fanion Heren'!$E:$G,3,FALSE),1)="T",2,IF(LEFT(VLOOKUP($A83,'Fanion Heren'!$E:$G,3,FALSE),1)="L",2,IF(LEFT(VLOOKUP($A83,'Fanion Heren'!$E:$G,3,FALSE),1)="P",1,0)))))</f>
        <v>0</v>
      </c>
      <c r="H83" s="6">
        <f>VLOOKUP($A83,'Aantal &lt;21'!$A:$C,3,FALSE)</f>
        <v>5</v>
      </c>
      <c r="I83" s="6">
        <f>IF(ISERROR(VLOOKUP($A83,Jeugdfonds!$A:$C,3,FALSE))=TRUE,1,IF(VLOOKUP($A83,Jeugdfonds!$A:$C,3,FALSE)&gt;=6000,5,IF(VLOOKUP($A83,Jeugdfonds!$A:$C,3,FALSE)&gt;=3000,4,IF(VLOOKUP($A83,Jeugdfonds!$A:$C,3,FALSE)&gt;=1000,3,IF(VLOOKUP($A83,Jeugdfonds!$A:$C,3,FALSE)&gt;=100,2,1)))))</f>
        <v>4</v>
      </c>
      <c r="J83" s="10">
        <f t="shared" si="5"/>
        <v>11</v>
      </c>
      <c r="K83" s="7">
        <f>IF(ISERROR(VLOOKUP($A83,'Fanion Dames'!$A:$C,3,FALSE))=TRUE,0,IF(LEFT(VLOOKUP($A83,'Fanion Dames'!$A:$C,3,FALSE),1)="T",3,IF(LEFT(VLOOKUP($A83,'Fanion Dames'!$A:$C,3,FALSE),1)="L",2,IF(LEFT(VLOOKUP($A83,'Fanion Dames'!$A:$C,3,FALSE),1)="P",1,0))))</f>
        <v>1</v>
      </c>
      <c r="L83" s="7">
        <f>IF(ISERROR(VLOOKUP($A83,'Fanion Dames'!$E:$G,3,FALSE))=TRUE,0,IF(LEFT(VLOOKUP($A83,'Fanion Dames'!$E:$G,3,FALSE),1)="T",2,IF(LEFT(VLOOKUP($A83,'Fanion Dames'!$E:$G,3,FALSE),1)="L",2,IF(LEFT(VLOOKUP($A83,'Fanion Dames'!$E:$G,3,FALSE),1)="P",1,0))))</f>
        <v>0</v>
      </c>
      <c r="M83" s="7" t="str">
        <f>VLOOKUP($A83,'Aantal &lt;21'!$A:$D,4,FALSE)</f>
        <v/>
      </c>
      <c r="N83" s="7">
        <f>IF(ISERROR(VLOOKUP(A83,Jeugdfonds!A78:C295,3,FALSE))=TRUE,1,IF(VLOOKUP(A83,Jeugdfonds!A78:C295,3,FALSE)&gt;=6000,5,IF(VLOOKUP(A83,Jeugdfonds!A78:C295,3,FALSE)&gt;=3000,4,IF(VLOOKUP(A83,Jeugdfonds!A78:C295,3,FALSE)&gt;=1000,3,IF(VLOOKUP(A83,Jeugdfonds!A78:C295,3,FALSE)&gt;=100,2,1)))))</f>
        <v>4</v>
      </c>
      <c r="O83" s="16">
        <f t="shared" si="6"/>
        <v>5</v>
      </c>
      <c r="P83" s="12">
        <f>IF(ISERROR(VLOOKUP($A83,Jeugdcoördinator!$A:$C,4,FALSE))=TRUE,0,IF(VLOOKUP($A83,Jeugdcoördinator!$A:$C,4,FALSE)="Professioneel",3,IF(VLOOKUP($A83,Jeugdcoördinator!$A:$C,4,FALSE)="Vrijwilliger",2,0)))</f>
        <v>0</v>
      </c>
      <c r="Q83" s="12">
        <f>IF(VLOOKUP($A83,'Extra Dipl. Onderbouw'!A:C,3,FALSE)="",0,IF(VLOOKUP($A83,'Extra Dipl. Onderbouw'!A:C,3,FALSE)&lt;&gt;"Instructeur B",3,1))</f>
        <v>3</v>
      </c>
      <c r="R83" s="12">
        <f>IF(ISERROR(VLOOKUP($A83,Jeugdleden!$A:$C,3,FALSE))=TRUE,1,IF(VLOOKUP($A83,Jeugdleden!$A:$C,3,FALSE)&gt;=125,5,IF(VLOOKUP($A83,Jeugdleden!$A:$C,3,FALSE)&gt;=100,4,IF(VLOOKUP($A83,Jeugdleden!$A:$C,3,FALSE)&gt;=75,3,IF(VLOOKUP($A83,Jeugdleden!$A:$C,3,FALSE)&gt;=50,2,1)))))</f>
        <v>5</v>
      </c>
      <c r="S83" s="14">
        <f t="shared" si="7"/>
        <v>8</v>
      </c>
    </row>
    <row r="84" spans="1:19" x14ac:dyDescent="0.25">
      <c r="A84" s="25">
        <v>1366</v>
      </c>
      <c r="B84" s="25" t="str">
        <f>VLOOKUP($A84,Para!$D$1:$E$996,2,FALSE)</f>
        <v>e5 Sgolba Aalter</v>
      </c>
      <c r="C84" s="18">
        <f>IF(VLOOKUP($A84,Faciliteiten!$A:$D,3,FALSE)="&gt;=2m",5,IF(VLOOKUP($A84,Faciliteiten!$A:$D,3,FALSE)="&lt;2m-&gt;=1m",3,1))</f>
        <v>5</v>
      </c>
      <c r="D84" s="18">
        <f>IF(VLOOKUP($A84,Faciliteiten!$A:$D,4,FALSE)="Klasse 3",5,IF(VLOOKUP($A84,Faciliteiten!$A:$D,4,FALSE)="Klasse 2",3,1))</f>
        <v>5</v>
      </c>
      <c r="E84" s="20">
        <f t="shared" si="4"/>
        <v>10</v>
      </c>
      <c r="F84" s="6">
        <f>IF(ISERROR(VLOOKUP($A84,'Fanion Heren'!$A:$C,3,FALSE))=TRUE,0,IF(VLOOKUP($A84,'Fanion Heren'!$A:$C,3,FALSE)="BNXT",3,IF(LEFT(VLOOKUP($A84,'Fanion Heren'!$A:$C,3,FALSE),1)="T",3,IF(LEFT(VLOOKUP($A84,'Fanion Heren'!$A:$C,3,FALSE),1)="L",2,IF(LEFT(VLOOKUP($A84,'Fanion Heren'!$A:$C,3,FALSE),1)="P",1,0)))))</f>
        <v>2</v>
      </c>
      <c r="G84" s="6">
        <f>IF(ISERROR(VLOOKUP($A84,'Fanion Heren'!$E:$G,3,FALSE))=TRUE,0,IF(VLOOKUP($A84,'Fanion Heren'!$E:$G,3,FALSE)="EML",2,IF(LEFT(VLOOKUP($A84,'Fanion Heren'!$E:$G,3,FALSE),1)="T",2,IF(LEFT(VLOOKUP($A84,'Fanion Heren'!$E:$G,3,FALSE),1)="L",2,IF(LEFT(VLOOKUP($A84,'Fanion Heren'!$E:$G,3,FALSE),1)="P",1,0)))))</f>
        <v>0</v>
      </c>
      <c r="H84" s="6">
        <f>VLOOKUP($A84,'Aantal &lt;21'!$A:$C,3,FALSE)</f>
        <v>2</v>
      </c>
      <c r="I84" s="6">
        <f>IF(ISERROR(VLOOKUP($A84,Jeugdfonds!$A:$C,3,FALSE))=TRUE,1,IF(VLOOKUP($A84,Jeugdfonds!$A:$C,3,FALSE)&gt;=6000,5,IF(VLOOKUP($A84,Jeugdfonds!$A:$C,3,FALSE)&gt;=3000,4,IF(VLOOKUP($A84,Jeugdfonds!$A:$C,3,FALSE)&gt;=1000,3,IF(VLOOKUP($A84,Jeugdfonds!$A:$C,3,FALSE)&gt;=100,2,1)))))</f>
        <v>4</v>
      </c>
      <c r="J84" s="10">
        <f t="shared" si="5"/>
        <v>8</v>
      </c>
      <c r="K84" s="7">
        <f>IF(ISERROR(VLOOKUP($A84,'Fanion Dames'!$A:$C,3,FALSE))=TRUE,0,IF(LEFT(VLOOKUP($A84,'Fanion Dames'!$A:$C,3,FALSE),1)="T",3,IF(LEFT(VLOOKUP($A84,'Fanion Dames'!$A:$C,3,FALSE),1)="L",2,IF(LEFT(VLOOKUP($A84,'Fanion Dames'!$A:$C,3,FALSE),1)="P",1,0))))</f>
        <v>0</v>
      </c>
      <c r="L84" s="7">
        <f>IF(ISERROR(VLOOKUP($A84,'Fanion Dames'!$E:$G,3,FALSE))=TRUE,0,IF(LEFT(VLOOKUP($A84,'Fanion Dames'!$E:$G,3,FALSE),1)="T",2,IF(LEFT(VLOOKUP($A84,'Fanion Dames'!$E:$G,3,FALSE),1)="L",2,IF(LEFT(VLOOKUP($A84,'Fanion Dames'!$E:$G,3,FALSE),1)="P",1,0))))</f>
        <v>0</v>
      </c>
      <c r="M84" s="7" t="str">
        <f>VLOOKUP($A84,'Aantal &lt;21'!$A:$D,4,FALSE)</f>
        <v/>
      </c>
      <c r="N84" s="7">
        <f>IF(ISERROR(VLOOKUP(A84,Jeugdfonds!A79:C296,3,FALSE))=TRUE,1,IF(VLOOKUP(A84,Jeugdfonds!A79:C296,3,FALSE)&gt;=6000,5,IF(VLOOKUP(A84,Jeugdfonds!A79:C296,3,FALSE)&gt;=3000,4,IF(VLOOKUP(A84,Jeugdfonds!A79:C296,3,FALSE)&gt;=1000,3,IF(VLOOKUP(A84,Jeugdfonds!A79:C296,3,FALSE)&gt;=100,2,1)))))</f>
        <v>4</v>
      </c>
      <c r="O84" s="16">
        <f t="shared" si="6"/>
        <v>4</v>
      </c>
      <c r="P84" s="12">
        <f>IF(ISERROR(VLOOKUP($A84,Jeugdcoördinator!$A:$C,4,FALSE))=TRUE,0,IF(VLOOKUP($A84,Jeugdcoördinator!$A:$C,4,FALSE)="Professioneel",3,IF(VLOOKUP($A84,Jeugdcoördinator!$A:$C,4,FALSE)="Vrijwilliger",2,0)))</f>
        <v>0</v>
      </c>
      <c r="Q84" s="12">
        <f>IF(VLOOKUP($A84,'Extra Dipl. Onderbouw'!A:C,3,FALSE)="",0,IF(VLOOKUP($A84,'Extra Dipl. Onderbouw'!A:C,3,FALSE)&lt;&gt;"Instructeur B",3,1))</f>
        <v>0</v>
      </c>
      <c r="R84" s="12">
        <f>IF(ISERROR(VLOOKUP($A84,Jeugdleden!$A:$C,3,FALSE))=TRUE,1,IF(VLOOKUP($A84,Jeugdleden!$A:$C,3,FALSE)&gt;=125,5,IF(VLOOKUP($A84,Jeugdleden!$A:$C,3,FALSE)&gt;=100,4,IF(VLOOKUP($A84,Jeugdleden!$A:$C,3,FALSE)&gt;=75,3,IF(VLOOKUP($A84,Jeugdleden!$A:$C,3,FALSE)&gt;=50,2,1)))))</f>
        <v>5</v>
      </c>
      <c r="S84" s="14">
        <f t="shared" si="7"/>
        <v>5</v>
      </c>
    </row>
    <row r="85" spans="1:19" x14ac:dyDescent="0.25">
      <c r="A85" s="25">
        <v>1372</v>
      </c>
      <c r="B85" s="25" t="str">
        <f>VLOOKUP($A85,Para!$D$1:$E$996,2,FALSE)</f>
        <v>L.S.V. Basket Landen</v>
      </c>
      <c r="C85" s="18">
        <f>IF(VLOOKUP($A85,Faciliteiten!$A:$D,3,FALSE)="&gt;=2m",5,IF(VLOOKUP($A85,Faciliteiten!$A:$D,3,FALSE)="&lt;2m-&gt;=1m",3,1))</f>
        <v>5</v>
      </c>
      <c r="D85" s="18">
        <f>IF(VLOOKUP($A85,Faciliteiten!$A:$D,4,FALSE)="Klasse 3",5,IF(VLOOKUP($A85,Faciliteiten!$A:$D,4,FALSE)="Klasse 2",3,1))</f>
        <v>5</v>
      </c>
      <c r="E85" s="20">
        <f t="shared" si="4"/>
        <v>10</v>
      </c>
      <c r="F85" s="6">
        <f>IF(ISERROR(VLOOKUP($A85,'Fanion Heren'!$A:$C,3,FALSE))=TRUE,0,IF(VLOOKUP($A85,'Fanion Heren'!$A:$C,3,FALSE)="BNXT",3,IF(LEFT(VLOOKUP($A85,'Fanion Heren'!$A:$C,3,FALSE),1)="T",3,IF(LEFT(VLOOKUP($A85,'Fanion Heren'!$A:$C,3,FALSE),1)="L",2,IF(LEFT(VLOOKUP($A85,'Fanion Heren'!$A:$C,3,FALSE),1)="P",1,0)))))</f>
        <v>1</v>
      </c>
      <c r="G85" s="6">
        <f>IF(ISERROR(VLOOKUP($A85,'Fanion Heren'!$E:$G,3,FALSE))=TRUE,0,IF(VLOOKUP($A85,'Fanion Heren'!$E:$G,3,FALSE)="EML",2,IF(LEFT(VLOOKUP($A85,'Fanion Heren'!$E:$G,3,FALSE),1)="T",2,IF(LEFT(VLOOKUP($A85,'Fanion Heren'!$E:$G,3,FALSE),1)="L",2,IF(LEFT(VLOOKUP($A85,'Fanion Heren'!$E:$G,3,FALSE),1)="P",1,0)))))</f>
        <v>0</v>
      </c>
      <c r="H85" s="6" t="str">
        <f>VLOOKUP($A85,'Aantal &lt;21'!$A:$C,3,FALSE)</f>
        <v/>
      </c>
      <c r="I85" s="6">
        <f>IF(ISERROR(VLOOKUP($A85,Jeugdfonds!$A:$C,3,FALSE))=TRUE,1,IF(VLOOKUP($A85,Jeugdfonds!$A:$C,3,FALSE)&gt;=6000,5,IF(VLOOKUP($A85,Jeugdfonds!$A:$C,3,FALSE)&gt;=3000,4,IF(VLOOKUP($A85,Jeugdfonds!$A:$C,3,FALSE)&gt;=1000,3,IF(VLOOKUP($A85,Jeugdfonds!$A:$C,3,FALSE)&gt;=100,2,1)))))</f>
        <v>3</v>
      </c>
      <c r="J85" s="10">
        <f t="shared" si="5"/>
        <v>4</v>
      </c>
      <c r="K85" s="7">
        <f>IF(ISERROR(VLOOKUP($A85,'Fanion Dames'!$A:$C,3,FALSE))=TRUE,0,IF(LEFT(VLOOKUP($A85,'Fanion Dames'!$A:$C,3,FALSE),1)="T",3,IF(LEFT(VLOOKUP($A85,'Fanion Dames'!$A:$C,3,FALSE),1)="L",2,IF(LEFT(VLOOKUP($A85,'Fanion Dames'!$A:$C,3,FALSE),1)="P",1,0))))</f>
        <v>0</v>
      </c>
      <c r="L85" s="7">
        <f>IF(ISERROR(VLOOKUP($A85,'Fanion Dames'!$E:$G,3,FALSE))=TRUE,0,IF(LEFT(VLOOKUP($A85,'Fanion Dames'!$E:$G,3,FALSE),1)="T",2,IF(LEFT(VLOOKUP($A85,'Fanion Dames'!$E:$G,3,FALSE),1)="L",2,IF(LEFT(VLOOKUP($A85,'Fanion Dames'!$E:$G,3,FALSE),1)="P",1,0))))</f>
        <v>0</v>
      </c>
      <c r="M85" s="7" t="str">
        <f>VLOOKUP($A85,'Aantal &lt;21'!$A:$D,4,FALSE)</f>
        <v/>
      </c>
      <c r="N85" s="7">
        <f>IF(ISERROR(VLOOKUP(A85,Jeugdfonds!A80:C297,3,FALSE))=TRUE,1,IF(VLOOKUP(A85,Jeugdfonds!A80:C297,3,FALSE)&gt;=6000,5,IF(VLOOKUP(A85,Jeugdfonds!A80:C297,3,FALSE)&gt;=3000,4,IF(VLOOKUP(A85,Jeugdfonds!A80:C297,3,FALSE)&gt;=1000,3,IF(VLOOKUP(A85,Jeugdfonds!A80:C297,3,FALSE)&gt;=100,2,1)))))</f>
        <v>3</v>
      </c>
      <c r="O85" s="16">
        <f t="shared" si="6"/>
        <v>3</v>
      </c>
      <c r="P85" s="12">
        <f>IF(ISERROR(VLOOKUP($A85,Jeugdcoördinator!$A:$C,4,FALSE))=TRUE,0,IF(VLOOKUP($A85,Jeugdcoördinator!$A:$C,4,FALSE)="Professioneel",3,IF(VLOOKUP($A85,Jeugdcoördinator!$A:$C,4,FALSE)="Vrijwilliger",2,0)))</f>
        <v>0</v>
      </c>
      <c r="Q85" s="12">
        <f>IF(VLOOKUP($A85,'Extra Dipl. Onderbouw'!A:C,3,FALSE)="",0,IF(VLOOKUP($A85,'Extra Dipl. Onderbouw'!A:C,3,FALSE)&lt;&gt;"Instructeur B",3,1))</f>
        <v>3</v>
      </c>
      <c r="R85" s="12">
        <f>IF(ISERROR(VLOOKUP($A85,Jeugdleden!$A:$C,3,FALSE))=TRUE,1,IF(VLOOKUP($A85,Jeugdleden!$A:$C,3,FALSE)&gt;=125,5,IF(VLOOKUP($A85,Jeugdleden!$A:$C,3,FALSE)&gt;=100,4,IF(VLOOKUP($A85,Jeugdleden!$A:$C,3,FALSE)&gt;=75,3,IF(VLOOKUP($A85,Jeugdleden!$A:$C,3,FALSE)&gt;=50,2,1)))))</f>
        <v>5</v>
      </c>
      <c r="S85" s="14">
        <f t="shared" si="7"/>
        <v>8</v>
      </c>
    </row>
    <row r="86" spans="1:19" x14ac:dyDescent="0.25">
      <c r="A86" s="25">
        <v>1389</v>
      </c>
      <c r="B86" s="25" t="str">
        <f>VLOOKUP($A86,Para!$D$1:$E$996,2,FALSE)</f>
        <v>Rucon Gembo Koninklijke basketbalclub Borgerhout</v>
      </c>
      <c r="C86" s="18">
        <f>IF(VLOOKUP($A86,Faciliteiten!$A:$D,3,FALSE)="&gt;=2m",5,IF(VLOOKUP($A86,Faciliteiten!$A:$D,3,FALSE)="&lt;2m-&gt;=1m",3,1))</f>
        <v>5</v>
      </c>
      <c r="D86" s="18">
        <f>IF(VLOOKUP($A86,Faciliteiten!$A:$D,4,FALSE)="Klasse 3",5,IF(VLOOKUP($A86,Faciliteiten!$A:$D,4,FALSE)="Klasse 2",3,1))</f>
        <v>5</v>
      </c>
      <c r="E86" s="20">
        <f t="shared" si="4"/>
        <v>10</v>
      </c>
      <c r="F86" s="6">
        <f>IF(ISERROR(VLOOKUP($A86,'Fanion Heren'!$A:$C,3,FALSE))=TRUE,0,IF(VLOOKUP($A86,'Fanion Heren'!$A:$C,3,FALSE)="BNXT",3,IF(LEFT(VLOOKUP($A86,'Fanion Heren'!$A:$C,3,FALSE),1)="T",3,IF(LEFT(VLOOKUP($A86,'Fanion Heren'!$A:$C,3,FALSE),1)="L",2,IF(LEFT(VLOOKUP($A86,'Fanion Heren'!$A:$C,3,FALSE),1)="P",1,0)))))</f>
        <v>3</v>
      </c>
      <c r="G86" s="6">
        <f>IF(ISERROR(VLOOKUP($A86,'Fanion Heren'!$E:$G,3,FALSE))=TRUE,0,IF(VLOOKUP($A86,'Fanion Heren'!$E:$G,3,FALSE)="EML",2,IF(LEFT(VLOOKUP($A86,'Fanion Heren'!$E:$G,3,FALSE),1)="T",2,IF(LEFT(VLOOKUP($A86,'Fanion Heren'!$E:$G,3,FALSE),1)="L",2,IF(LEFT(VLOOKUP($A86,'Fanion Heren'!$E:$G,3,FALSE),1)="P",1,0)))))</f>
        <v>2</v>
      </c>
      <c r="H86" s="6">
        <f>VLOOKUP($A86,'Aantal &lt;21'!$A:$C,3,FALSE)</f>
        <v>5</v>
      </c>
      <c r="I86" s="6">
        <f>IF(ISERROR(VLOOKUP($A86,Jeugdfonds!$A:$C,3,FALSE))=TRUE,1,IF(VLOOKUP($A86,Jeugdfonds!$A:$C,3,FALSE)&gt;=6000,5,IF(VLOOKUP($A86,Jeugdfonds!$A:$C,3,FALSE)&gt;=3000,4,IF(VLOOKUP($A86,Jeugdfonds!$A:$C,3,FALSE)&gt;=1000,3,IF(VLOOKUP($A86,Jeugdfonds!$A:$C,3,FALSE)&gt;=100,2,1)))))</f>
        <v>5</v>
      </c>
      <c r="J86" s="10">
        <f t="shared" si="5"/>
        <v>15</v>
      </c>
      <c r="K86" s="7">
        <f>IF(ISERROR(VLOOKUP($A86,'Fanion Dames'!$A:$C,3,FALSE))=TRUE,0,IF(LEFT(VLOOKUP($A86,'Fanion Dames'!$A:$C,3,FALSE),1)="T",3,IF(LEFT(VLOOKUP($A86,'Fanion Dames'!$A:$C,3,FALSE),1)="L",2,IF(LEFT(VLOOKUP($A86,'Fanion Dames'!$A:$C,3,FALSE),1)="P",1,0))))</f>
        <v>0</v>
      </c>
      <c r="L86" s="7">
        <f>IF(ISERROR(VLOOKUP($A86,'Fanion Dames'!$E:$G,3,FALSE))=TRUE,0,IF(LEFT(VLOOKUP($A86,'Fanion Dames'!$E:$G,3,FALSE),1)="T",2,IF(LEFT(VLOOKUP($A86,'Fanion Dames'!$E:$G,3,FALSE),1)="L",2,IF(LEFT(VLOOKUP($A86,'Fanion Dames'!$E:$G,3,FALSE),1)="P",1,0))))</f>
        <v>0</v>
      </c>
      <c r="M86" s="7" t="str">
        <f>VLOOKUP($A86,'Aantal &lt;21'!$A:$D,4,FALSE)</f>
        <v/>
      </c>
      <c r="N86" s="7">
        <f>IF(ISERROR(VLOOKUP(A86,Jeugdfonds!A81:C298,3,FALSE))=TRUE,1,IF(VLOOKUP(A86,Jeugdfonds!A81:C298,3,FALSE)&gt;=6000,5,IF(VLOOKUP(A86,Jeugdfonds!A81:C298,3,FALSE)&gt;=3000,4,IF(VLOOKUP(A86,Jeugdfonds!A81:C298,3,FALSE)&gt;=1000,3,IF(VLOOKUP(A86,Jeugdfonds!A81:C298,3,FALSE)&gt;=100,2,1)))))</f>
        <v>5</v>
      </c>
      <c r="O86" s="16">
        <f t="shared" si="6"/>
        <v>5</v>
      </c>
      <c r="P86" s="12">
        <f>IF(ISERROR(VLOOKUP($A86,Jeugdcoördinator!$A:$C,4,FALSE))=TRUE,0,IF(VLOOKUP($A86,Jeugdcoördinator!$A:$C,4,FALSE)="Professioneel",3,IF(VLOOKUP($A86,Jeugdcoördinator!$A:$C,4,FALSE)="Vrijwilliger",2,0)))</f>
        <v>0</v>
      </c>
      <c r="Q86" s="12">
        <f>IF(VLOOKUP($A86,'Extra Dipl. Onderbouw'!A:C,3,FALSE)="",0,IF(VLOOKUP($A86,'Extra Dipl. Onderbouw'!A:C,3,FALSE)&lt;&gt;"Instructeur B",3,1))</f>
        <v>3</v>
      </c>
      <c r="R86" s="12">
        <f>IF(ISERROR(VLOOKUP($A86,Jeugdleden!$A:$C,3,FALSE))=TRUE,1,IF(VLOOKUP($A86,Jeugdleden!$A:$C,3,FALSE)&gt;=125,5,IF(VLOOKUP($A86,Jeugdleden!$A:$C,3,FALSE)&gt;=100,4,IF(VLOOKUP($A86,Jeugdleden!$A:$C,3,FALSE)&gt;=75,3,IF(VLOOKUP($A86,Jeugdleden!$A:$C,3,FALSE)&gt;=50,2,1)))))</f>
        <v>5</v>
      </c>
      <c r="S86" s="14">
        <f t="shared" si="7"/>
        <v>8</v>
      </c>
    </row>
    <row r="87" spans="1:19" x14ac:dyDescent="0.25">
      <c r="A87" s="25">
        <v>1392</v>
      </c>
      <c r="B87" s="25" t="str">
        <f>VLOOKUP($A87,Para!$D$1:$E$996,2,FALSE)</f>
        <v>KBBC Wasocub Waasmunster vzw</v>
      </c>
      <c r="C87" s="18">
        <f>IF(VLOOKUP($A87,Faciliteiten!$A:$D,3,FALSE)="&gt;=2m",5,IF(VLOOKUP($A87,Faciliteiten!$A:$D,3,FALSE)="&lt;2m-&gt;=1m",3,1))</f>
        <v>3</v>
      </c>
      <c r="D87" s="18">
        <f>IF(VLOOKUP($A87,Faciliteiten!$A:$D,4,FALSE)="Klasse 3",5,IF(VLOOKUP($A87,Faciliteiten!$A:$D,4,FALSE)="Klasse 2",3,1))</f>
        <v>5</v>
      </c>
      <c r="E87" s="20">
        <f t="shared" si="4"/>
        <v>8</v>
      </c>
      <c r="F87" s="6">
        <f>IF(ISERROR(VLOOKUP($A87,'Fanion Heren'!$A:$C,3,FALSE))=TRUE,0,IF(VLOOKUP($A87,'Fanion Heren'!$A:$C,3,FALSE)="BNXT",3,IF(LEFT(VLOOKUP($A87,'Fanion Heren'!$A:$C,3,FALSE),1)="T",3,IF(LEFT(VLOOKUP($A87,'Fanion Heren'!$A:$C,3,FALSE),1)="L",2,IF(LEFT(VLOOKUP($A87,'Fanion Heren'!$A:$C,3,FALSE),1)="P",1,0)))))</f>
        <v>0</v>
      </c>
      <c r="G87" s="6">
        <f>IF(ISERROR(VLOOKUP($A87,'Fanion Heren'!$E:$G,3,FALSE))=TRUE,0,IF(VLOOKUP($A87,'Fanion Heren'!$E:$G,3,FALSE)="EML",2,IF(LEFT(VLOOKUP($A87,'Fanion Heren'!$E:$G,3,FALSE),1)="T",2,IF(LEFT(VLOOKUP($A87,'Fanion Heren'!$E:$G,3,FALSE),1)="L",2,IF(LEFT(VLOOKUP($A87,'Fanion Heren'!$E:$G,3,FALSE),1)="P",1,0)))))</f>
        <v>0</v>
      </c>
      <c r="H87" s="6" t="str">
        <f>VLOOKUP($A87,'Aantal &lt;21'!$A:$C,3,FALSE)</f>
        <v/>
      </c>
      <c r="I87" s="6">
        <f>IF(ISERROR(VLOOKUP($A87,Jeugdfonds!$A:$C,3,FALSE))=TRUE,1,IF(VLOOKUP($A87,Jeugdfonds!$A:$C,3,FALSE)&gt;=6000,5,IF(VLOOKUP($A87,Jeugdfonds!$A:$C,3,FALSE)&gt;=3000,4,IF(VLOOKUP($A87,Jeugdfonds!$A:$C,3,FALSE)&gt;=1000,3,IF(VLOOKUP($A87,Jeugdfonds!$A:$C,3,FALSE)&gt;=100,2,1)))))</f>
        <v>2</v>
      </c>
      <c r="J87" s="10">
        <f t="shared" si="5"/>
        <v>2</v>
      </c>
      <c r="K87" s="7">
        <f>IF(ISERROR(VLOOKUP($A87,'Fanion Dames'!$A:$C,3,FALSE))=TRUE,0,IF(LEFT(VLOOKUP($A87,'Fanion Dames'!$A:$C,3,FALSE),1)="T",3,IF(LEFT(VLOOKUP($A87,'Fanion Dames'!$A:$C,3,FALSE),1)="L",2,IF(LEFT(VLOOKUP($A87,'Fanion Dames'!$A:$C,3,FALSE),1)="P",1,0))))</f>
        <v>0</v>
      </c>
      <c r="L87" s="7">
        <f>IF(ISERROR(VLOOKUP($A87,'Fanion Dames'!$E:$G,3,FALSE))=TRUE,0,IF(LEFT(VLOOKUP($A87,'Fanion Dames'!$E:$G,3,FALSE),1)="T",2,IF(LEFT(VLOOKUP($A87,'Fanion Dames'!$E:$G,3,FALSE),1)="L",2,IF(LEFT(VLOOKUP($A87,'Fanion Dames'!$E:$G,3,FALSE),1)="P",1,0))))</f>
        <v>0</v>
      </c>
      <c r="M87" s="7" t="str">
        <f>VLOOKUP($A87,'Aantal &lt;21'!$A:$D,4,FALSE)</f>
        <v/>
      </c>
      <c r="N87" s="7">
        <f>IF(ISERROR(VLOOKUP(A87,Jeugdfonds!A82:C299,3,FALSE))=TRUE,1,IF(VLOOKUP(A87,Jeugdfonds!A82:C299,3,FALSE)&gt;=6000,5,IF(VLOOKUP(A87,Jeugdfonds!A82:C299,3,FALSE)&gt;=3000,4,IF(VLOOKUP(A87,Jeugdfonds!A82:C299,3,FALSE)&gt;=1000,3,IF(VLOOKUP(A87,Jeugdfonds!A82:C299,3,FALSE)&gt;=100,2,1)))))</f>
        <v>2</v>
      </c>
      <c r="O87" s="16">
        <f t="shared" si="6"/>
        <v>2</v>
      </c>
      <c r="P87" s="12">
        <f>IF(ISERROR(VLOOKUP($A87,Jeugdcoördinator!$A:$C,4,FALSE))=TRUE,0,IF(VLOOKUP($A87,Jeugdcoördinator!$A:$C,4,FALSE)="Professioneel",3,IF(VLOOKUP($A87,Jeugdcoördinator!$A:$C,4,FALSE)="Vrijwilliger",2,0)))</f>
        <v>0</v>
      </c>
      <c r="Q87" s="12">
        <f>IF(VLOOKUP($A87,'Extra Dipl. Onderbouw'!A:C,3,FALSE)="",0,IF(VLOOKUP($A87,'Extra Dipl. Onderbouw'!A:C,3,FALSE)&lt;&gt;"Instructeur B",3,1))</f>
        <v>3</v>
      </c>
      <c r="R87" s="12">
        <f>IF(ISERROR(VLOOKUP($A87,Jeugdleden!$A:$C,3,FALSE))=TRUE,1,IF(VLOOKUP($A87,Jeugdleden!$A:$C,3,FALSE)&gt;=125,5,IF(VLOOKUP($A87,Jeugdleden!$A:$C,3,FALSE)&gt;=100,4,IF(VLOOKUP($A87,Jeugdleden!$A:$C,3,FALSE)&gt;=75,3,IF(VLOOKUP($A87,Jeugdleden!$A:$C,3,FALSE)&gt;=50,2,1)))))</f>
        <v>3</v>
      </c>
      <c r="S87" s="14">
        <f t="shared" si="7"/>
        <v>6</v>
      </c>
    </row>
    <row r="88" spans="1:19" x14ac:dyDescent="0.25">
      <c r="A88" s="25">
        <v>1393</v>
      </c>
      <c r="B88" s="25" t="str">
        <f>VLOOKUP($A88,Para!$D$1:$E$996,2,FALSE)</f>
        <v>BBC Pelt</v>
      </c>
      <c r="C88" s="18">
        <f>IF(VLOOKUP($A88,Faciliteiten!$A:$D,3,FALSE)="&gt;=2m",5,IF(VLOOKUP($A88,Faciliteiten!$A:$D,3,FALSE)="&lt;2m-&gt;=1m",3,1))</f>
        <v>3</v>
      </c>
      <c r="D88" s="18">
        <f>IF(VLOOKUP($A88,Faciliteiten!$A:$D,4,FALSE)="Klasse 3",5,IF(VLOOKUP($A88,Faciliteiten!$A:$D,4,FALSE)="Klasse 2",3,1))</f>
        <v>5</v>
      </c>
      <c r="E88" s="20">
        <f t="shared" si="4"/>
        <v>8</v>
      </c>
      <c r="F88" s="6">
        <f>IF(ISERROR(VLOOKUP($A88,'Fanion Heren'!$A:$C,3,FALSE))=TRUE,0,IF(VLOOKUP($A88,'Fanion Heren'!$A:$C,3,FALSE)="BNXT",3,IF(LEFT(VLOOKUP($A88,'Fanion Heren'!$A:$C,3,FALSE),1)="T",3,IF(LEFT(VLOOKUP($A88,'Fanion Heren'!$A:$C,3,FALSE),1)="L",2,IF(LEFT(VLOOKUP($A88,'Fanion Heren'!$A:$C,3,FALSE),1)="P",1,0)))))</f>
        <v>0</v>
      </c>
      <c r="G88" s="6">
        <f>IF(ISERROR(VLOOKUP($A88,'Fanion Heren'!$E:$G,3,FALSE))=TRUE,0,IF(VLOOKUP($A88,'Fanion Heren'!$E:$G,3,FALSE)="EML",2,IF(LEFT(VLOOKUP($A88,'Fanion Heren'!$E:$G,3,FALSE),1)="T",2,IF(LEFT(VLOOKUP($A88,'Fanion Heren'!$E:$G,3,FALSE),1)="L",2,IF(LEFT(VLOOKUP($A88,'Fanion Heren'!$E:$G,3,FALSE),1)="P",1,0)))))</f>
        <v>0</v>
      </c>
      <c r="H88" s="6" t="str">
        <f>VLOOKUP($A88,'Aantal &lt;21'!$A:$C,3,FALSE)</f>
        <v/>
      </c>
      <c r="I88" s="6">
        <f>IF(ISERROR(VLOOKUP($A88,Jeugdfonds!$A:$C,3,FALSE))=TRUE,1,IF(VLOOKUP($A88,Jeugdfonds!$A:$C,3,FALSE)&gt;=6000,5,IF(VLOOKUP($A88,Jeugdfonds!$A:$C,3,FALSE)&gt;=3000,4,IF(VLOOKUP($A88,Jeugdfonds!$A:$C,3,FALSE)&gt;=1000,3,IF(VLOOKUP($A88,Jeugdfonds!$A:$C,3,FALSE)&gt;=100,2,1)))))</f>
        <v>2</v>
      </c>
      <c r="J88" s="10">
        <f t="shared" si="5"/>
        <v>2</v>
      </c>
      <c r="K88" s="7">
        <f>IF(ISERROR(VLOOKUP($A88,'Fanion Dames'!$A:$C,3,FALSE))=TRUE,0,IF(LEFT(VLOOKUP($A88,'Fanion Dames'!$A:$C,3,FALSE),1)="T",3,IF(LEFT(VLOOKUP($A88,'Fanion Dames'!$A:$C,3,FALSE),1)="L",2,IF(LEFT(VLOOKUP($A88,'Fanion Dames'!$A:$C,3,FALSE),1)="P",1,0))))</f>
        <v>0</v>
      </c>
      <c r="L88" s="7">
        <f>IF(ISERROR(VLOOKUP($A88,'Fanion Dames'!$E:$G,3,FALSE))=TRUE,0,IF(LEFT(VLOOKUP($A88,'Fanion Dames'!$E:$G,3,FALSE),1)="T",2,IF(LEFT(VLOOKUP($A88,'Fanion Dames'!$E:$G,3,FALSE),1)="L",2,IF(LEFT(VLOOKUP($A88,'Fanion Dames'!$E:$G,3,FALSE),1)="P",1,0))))</f>
        <v>0</v>
      </c>
      <c r="M88" s="7" t="str">
        <f>VLOOKUP($A88,'Aantal &lt;21'!$A:$D,4,FALSE)</f>
        <v/>
      </c>
      <c r="N88" s="7">
        <f>IF(ISERROR(VLOOKUP(A88,Jeugdfonds!A83:C300,3,FALSE))=TRUE,1,IF(VLOOKUP(A88,Jeugdfonds!A83:C300,3,FALSE)&gt;=6000,5,IF(VLOOKUP(A88,Jeugdfonds!A83:C300,3,FALSE)&gt;=3000,4,IF(VLOOKUP(A88,Jeugdfonds!A83:C300,3,FALSE)&gt;=1000,3,IF(VLOOKUP(A88,Jeugdfonds!A83:C300,3,FALSE)&gt;=100,2,1)))))</f>
        <v>2</v>
      </c>
      <c r="O88" s="16">
        <f t="shared" si="6"/>
        <v>2</v>
      </c>
      <c r="P88" s="12">
        <f>IF(ISERROR(VLOOKUP($A88,Jeugdcoördinator!$A:$C,4,FALSE))=TRUE,0,IF(VLOOKUP($A88,Jeugdcoördinator!$A:$C,4,FALSE)="Professioneel",3,IF(VLOOKUP($A88,Jeugdcoördinator!$A:$C,4,FALSE)="Vrijwilliger",2,0)))</f>
        <v>0</v>
      </c>
      <c r="Q88" s="12">
        <f>IF(VLOOKUP($A88,'Extra Dipl. Onderbouw'!A:C,3,FALSE)="",0,IF(VLOOKUP($A88,'Extra Dipl. Onderbouw'!A:C,3,FALSE)&lt;&gt;"Instructeur B",3,1))</f>
        <v>0</v>
      </c>
      <c r="R88" s="12">
        <f>IF(ISERROR(VLOOKUP($A88,Jeugdleden!$A:$C,3,FALSE))=TRUE,1,IF(VLOOKUP($A88,Jeugdleden!$A:$C,3,FALSE)&gt;=125,5,IF(VLOOKUP($A88,Jeugdleden!$A:$C,3,FALSE)&gt;=100,4,IF(VLOOKUP($A88,Jeugdleden!$A:$C,3,FALSE)&gt;=75,3,IF(VLOOKUP($A88,Jeugdleden!$A:$C,3,FALSE)&gt;=50,2,1)))))</f>
        <v>2</v>
      </c>
      <c r="S88" s="14">
        <f t="shared" si="7"/>
        <v>2</v>
      </c>
    </row>
    <row r="89" spans="1:19" x14ac:dyDescent="0.25">
      <c r="A89" s="25">
        <v>1410</v>
      </c>
      <c r="B89" s="25" t="str">
        <f>VLOOKUP($A89,Para!$D$1:$E$996,2,FALSE)</f>
        <v>Clem Scherpenheuvel</v>
      </c>
      <c r="C89" s="18">
        <f>IF(VLOOKUP($A89,Faciliteiten!$A:$D,3,FALSE)="&gt;=2m",5,IF(VLOOKUP($A89,Faciliteiten!$A:$D,3,FALSE)="&lt;2m-&gt;=1m",3,1))</f>
        <v>5</v>
      </c>
      <c r="D89" s="18">
        <f>IF(VLOOKUP($A89,Faciliteiten!$A:$D,4,FALSE)="Klasse 3",5,IF(VLOOKUP($A89,Faciliteiten!$A:$D,4,FALSE)="Klasse 2",3,1))</f>
        <v>5</v>
      </c>
      <c r="E89" s="20">
        <f t="shared" si="4"/>
        <v>10</v>
      </c>
      <c r="F89" s="6">
        <f>IF(ISERROR(VLOOKUP($A89,'Fanion Heren'!$A:$C,3,FALSE))=TRUE,0,IF(VLOOKUP($A89,'Fanion Heren'!$A:$C,3,FALSE)="BNXT",3,IF(LEFT(VLOOKUP($A89,'Fanion Heren'!$A:$C,3,FALSE),1)="T",3,IF(LEFT(VLOOKUP($A89,'Fanion Heren'!$A:$C,3,FALSE),1)="L",2,IF(LEFT(VLOOKUP($A89,'Fanion Heren'!$A:$C,3,FALSE),1)="P",1,0)))))</f>
        <v>2</v>
      </c>
      <c r="G89" s="6">
        <f>IF(ISERROR(VLOOKUP($A89,'Fanion Heren'!$E:$G,3,FALSE))=TRUE,0,IF(VLOOKUP($A89,'Fanion Heren'!$E:$G,3,FALSE)="EML",2,IF(LEFT(VLOOKUP($A89,'Fanion Heren'!$E:$G,3,FALSE),1)="T",2,IF(LEFT(VLOOKUP($A89,'Fanion Heren'!$E:$G,3,FALSE),1)="L",2,IF(LEFT(VLOOKUP($A89,'Fanion Heren'!$E:$G,3,FALSE),1)="P",1,0)))))</f>
        <v>0</v>
      </c>
      <c r="H89" s="6" t="str">
        <f>VLOOKUP($A89,'Aantal &lt;21'!$A:$C,3,FALSE)</f>
        <v/>
      </c>
      <c r="I89" s="6">
        <f>IF(ISERROR(VLOOKUP($A89,Jeugdfonds!$A:$C,3,FALSE))=TRUE,1,IF(VLOOKUP($A89,Jeugdfonds!$A:$C,3,FALSE)&gt;=6000,5,IF(VLOOKUP($A89,Jeugdfonds!$A:$C,3,FALSE)&gt;=3000,4,IF(VLOOKUP($A89,Jeugdfonds!$A:$C,3,FALSE)&gt;=1000,3,IF(VLOOKUP($A89,Jeugdfonds!$A:$C,3,FALSE)&gt;=100,2,1)))))</f>
        <v>3</v>
      </c>
      <c r="J89" s="10">
        <f t="shared" si="5"/>
        <v>5</v>
      </c>
      <c r="K89" s="7">
        <f>IF(ISERROR(VLOOKUP($A89,'Fanion Dames'!$A:$C,3,FALSE))=TRUE,0,IF(LEFT(VLOOKUP($A89,'Fanion Dames'!$A:$C,3,FALSE),1)="T",3,IF(LEFT(VLOOKUP($A89,'Fanion Dames'!$A:$C,3,FALSE),1)="L",2,IF(LEFT(VLOOKUP($A89,'Fanion Dames'!$A:$C,3,FALSE),1)="P",1,0))))</f>
        <v>1</v>
      </c>
      <c r="L89" s="7">
        <f>IF(ISERROR(VLOOKUP($A89,'Fanion Dames'!$E:$G,3,FALSE))=TRUE,0,IF(LEFT(VLOOKUP($A89,'Fanion Dames'!$E:$G,3,FALSE),1)="T",2,IF(LEFT(VLOOKUP($A89,'Fanion Dames'!$E:$G,3,FALSE),1)="L",2,IF(LEFT(VLOOKUP($A89,'Fanion Dames'!$E:$G,3,FALSE),1)="P",1,0))))</f>
        <v>0</v>
      </c>
      <c r="M89" s="7" t="str">
        <f>VLOOKUP($A89,'Aantal &lt;21'!$A:$D,4,FALSE)</f>
        <v/>
      </c>
      <c r="N89" s="7">
        <f>IF(ISERROR(VLOOKUP(A89,Jeugdfonds!A84:C301,3,FALSE))=TRUE,1,IF(VLOOKUP(A89,Jeugdfonds!A84:C301,3,FALSE)&gt;=6000,5,IF(VLOOKUP(A89,Jeugdfonds!A84:C301,3,FALSE)&gt;=3000,4,IF(VLOOKUP(A89,Jeugdfonds!A84:C301,3,FALSE)&gt;=1000,3,IF(VLOOKUP(A89,Jeugdfonds!A84:C301,3,FALSE)&gt;=100,2,1)))))</f>
        <v>3</v>
      </c>
      <c r="O89" s="16">
        <f t="shared" si="6"/>
        <v>4</v>
      </c>
      <c r="P89" s="12">
        <f>IF(ISERROR(VLOOKUP($A89,Jeugdcoördinator!$A:$C,4,FALSE))=TRUE,0,IF(VLOOKUP($A89,Jeugdcoördinator!$A:$C,4,FALSE)="Professioneel",3,IF(VLOOKUP($A89,Jeugdcoördinator!$A:$C,4,FALSE)="Vrijwilliger",2,0)))</f>
        <v>0</v>
      </c>
      <c r="Q89" s="12">
        <f>IF(VLOOKUP($A89,'Extra Dipl. Onderbouw'!A:C,3,FALSE)="",0,IF(VLOOKUP($A89,'Extra Dipl. Onderbouw'!A:C,3,FALSE)&lt;&gt;"Instructeur B",3,1))</f>
        <v>0</v>
      </c>
      <c r="R89" s="12">
        <f>IF(ISERROR(VLOOKUP($A89,Jeugdleden!$A:$C,3,FALSE))=TRUE,1,IF(VLOOKUP($A89,Jeugdleden!$A:$C,3,FALSE)&gt;=125,5,IF(VLOOKUP($A89,Jeugdleden!$A:$C,3,FALSE)&gt;=100,4,IF(VLOOKUP($A89,Jeugdleden!$A:$C,3,FALSE)&gt;=75,3,IF(VLOOKUP($A89,Jeugdleden!$A:$C,3,FALSE)&gt;=50,2,1)))))</f>
        <v>5</v>
      </c>
      <c r="S89" s="14">
        <f t="shared" si="7"/>
        <v>5</v>
      </c>
    </row>
    <row r="90" spans="1:19" x14ac:dyDescent="0.25">
      <c r="A90" s="25">
        <v>1419</v>
      </c>
      <c r="B90" s="25" t="str">
        <f>VLOOKUP($A90,Para!$D$1:$E$996,2,FALSE)</f>
        <v>Betekom Bullets</v>
      </c>
      <c r="C90" s="18">
        <f>IF(VLOOKUP($A90,Faciliteiten!$A:$D,3,FALSE)="&gt;=2m",5,IF(VLOOKUP($A90,Faciliteiten!$A:$D,3,FALSE)="&lt;2m-&gt;=1m",3,1))</f>
        <v>5</v>
      </c>
      <c r="D90" s="18">
        <f>IF(VLOOKUP($A90,Faciliteiten!$A:$D,4,FALSE)="Klasse 3",5,IF(VLOOKUP($A90,Faciliteiten!$A:$D,4,FALSE)="Klasse 2",3,1))</f>
        <v>1</v>
      </c>
      <c r="E90" s="20">
        <f t="shared" si="4"/>
        <v>6</v>
      </c>
      <c r="F90" s="6">
        <f>IF(ISERROR(VLOOKUP($A90,'Fanion Heren'!$A:$C,3,FALSE))=TRUE,0,IF(VLOOKUP($A90,'Fanion Heren'!$A:$C,3,FALSE)="BNXT",3,IF(LEFT(VLOOKUP($A90,'Fanion Heren'!$A:$C,3,FALSE),1)="T",3,IF(LEFT(VLOOKUP($A90,'Fanion Heren'!$A:$C,3,FALSE),1)="L",2,IF(LEFT(VLOOKUP($A90,'Fanion Heren'!$A:$C,3,FALSE),1)="P",1,0)))))</f>
        <v>0</v>
      </c>
      <c r="G90" s="6">
        <f>IF(ISERROR(VLOOKUP($A90,'Fanion Heren'!$E:$G,3,FALSE))=TRUE,0,IF(VLOOKUP($A90,'Fanion Heren'!$E:$G,3,FALSE)="EML",2,IF(LEFT(VLOOKUP($A90,'Fanion Heren'!$E:$G,3,FALSE),1)="T",2,IF(LEFT(VLOOKUP($A90,'Fanion Heren'!$E:$G,3,FALSE),1)="L",2,IF(LEFT(VLOOKUP($A90,'Fanion Heren'!$E:$G,3,FALSE),1)="P",1,0)))))</f>
        <v>0</v>
      </c>
      <c r="H90" s="6" t="str">
        <f>VLOOKUP($A90,'Aantal &lt;21'!$A:$C,3,FALSE)</f>
        <v/>
      </c>
      <c r="I90" s="6">
        <f>IF(ISERROR(VLOOKUP($A90,Jeugdfonds!$A:$C,3,FALSE))=TRUE,1,IF(VLOOKUP($A90,Jeugdfonds!$A:$C,3,FALSE)&gt;=6000,5,IF(VLOOKUP($A90,Jeugdfonds!$A:$C,3,FALSE)&gt;=3000,4,IF(VLOOKUP($A90,Jeugdfonds!$A:$C,3,FALSE)&gt;=1000,3,IF(VLOOKUP($A90,Jeugdfonds!$A:$C,3,FALSE)&gt;=100,2,1)))))</f>
        <v>2</v>
      </c>
      <c r="J90" s="10">
        <f t="shared" si="5"/>
        <v>2</v>
      </c>
      <c r="K90" s="7">
        <f>IF(ISERROR(VLOOKUP($A90,'Fanion Dames'!$A:$C,3,FALSE))=TRUE,0,IF(LEFT(VLOOKUP($A90,'Fanion Dames'!$A:$C,3,FALSE),1)="T",3,IF(LEFT(VLOOKUP($A90,'Fanion Dames'!$A:$C,3,FALSE),1)="L",2,IF(LEFT(VLOOKUP($A90,'Fanion Dames'!$A:$C,3,FALSE),1)="P",1,0))))</f>
        <v>0</v>
      </c>
      <c r="L90" s="7">
        <f>IF(ISERROR(VLOOKUP($A90,'Fanion Dames'!$E:$G,3,FALSE))=TRUE,0,IF(LEFT(VLOOKUP($A90,'Fanion Dames'!$E:$G,3,FALSE),1)="T",2,IF(LEFT(VLOOKUP($A90,'Fanion Dames'!$E:$G,3,FALSE),1)="L",2,IF(LEFT(VLOOKUP($A90,'Fanion Dames'!$E:$G,3,FALSE),1)="P",1,0))))</f>
        <v>0</v>
      </c>
      <c r="M90" s="7" t="str">
        <f>VLOOKUP($A90,'Aantal &lt;21'!$A:$D,4,FALSE)</f>
        <v/>
      </c>
      <c r="N90" s="7">
        <f>IF(ISERROR(VLOOKUP(A90,Jeugdfonds!A85:C302,3,FALSE))=TRUE,1,IF(VLOOKUP(A90,Jeugdfonds!A85:C302,3,FALSE)&gt;=6000,5,IF(VLOOKUP(A90,Jeugdfonds!A85:C302,3,FALSE)&gt;=3000,4,IF(VLOOKUP(A90,Jeugdfonds!A85:C302,3,FALSE)&gt;=1000,3,IF(VLOOKUP(A90,Jeugdfonds!A85:C302,3,FALSE)&gt;=100,2,1)))))</f>
        <v>2</v>
      </c>
      <c r="O90" s="16">
        <f t="shared" si="6"/>
        <v>2</v>
      </c>
      <c r="P90" s="12">
        <f>IF(ISERROR(VLOOKUP($A90,Jeugdcoördinator!$A:$C,4,FALSE))=TRUE,0,IF(VLOOKUP($A90,Jeugdcoördinator!$A:$C,4,FALSE)="Professioneel",3,IF(VLOOKUP($A90,Jeugdcoördinator!$A:$C,4,FALSE)="Vrijwilliger",2,0)))</f>
        <v>0</v>
      </c>
      <c r="Q90" s="12">
        <f>IF(VLOOKUP($A90,'Extra Dipl. Onderbouw'!A:C,3,FALSE)="",0,IF(VLOOKUP($A90,'Extra Dipl. Onderbouw'!A:C,3,FALSE)&lt;&gt;"Instructeur B",3,1))</f>
        <v>0</v>
      </c>
      <c r="R90" s="12">
        <f>IF(ISERROR(VLOOKUP($A90,Jeugdleden!$A:$C,3,FALSE))=TRUE,1,IF(VLOOKUP($A90,Jeugdleden!$A:$C,3,FALSE)&gt;=125,5,IF(VLOOKUP($A90,Jeugdleden!$A:$C,3,FALSE)&gt;=100,4,IF(VLOOKUP($A90,Jeugdleden!$A:$C,3,FALSE)&gt;=75,3,IF(VLOOKUP($A90,Jeugdleden!$A:$C,3,FALSE)&gt;=50,2,1)))))</f>
        <v>2</v>
      </c>
      <c r="S90" s="14">
        <f t="shared" si="7"/>
        <v>2</v>
      </c>
    </row>
    <row r="91" spans="1:19" x14ac:dyDescent="0.25">
      <c r="A91" s="25">
        <v>1422</v>
      </c>
      <c r="B91" s="25" t="str">
        <f>VLOOKUP($A91,Para!$D$1:$E$996,2,FALSE)</f>
        <v>Basket Willebroek</v>
      </c>
      <c r="C91" s="18">
        <f>IF(VLOOKUP($A91,Faciliteiten!$A:$D,3,FALSE)="&gt;=2m",5,IF(VLOOKUP($A91,Faciliteiten!$A:$D,3,FALSE)="&lt;2m-&gt;=1m",3,1))</f>
        <v>5</v>
      </c>
      <c r="D91" s="18">
        <f>IF(VLOOKUP($A91,Faciliteiten!$A:$D,4,FALSE)="Klasse 3",5,IF(VLOOKUP($A91,Faciliteiten!$A:$D,4,FALSE)="Klasse 2",3,1))</f>
        <v>5</v>
      </c>
      <c r="E91" s="20">
        <f t="shared" si="4"/>
        <v>10</v>
      </c>
      <c r="F91" s="6">
        <f>IF(ISERROR(VLOOKUP($A91,'Fanion Heren'!$A:$C,3,FALSE))=TRUE,0,IF(VLOOKUP($A91,'Fanion Heren'!$A:$C,3,FALSE)="BNXT",3,IF(LEFT(VLOOKUP($A91,'Fanion Heren'!$A:$C,3,FALSE),1)="T",3,IF(LEFT(VLOOKUP($A91,'Fanion Heren'!$A:$C,3,FALSE),1)="L",2,IF(LEFT(VLOOKUP($A91,'Fanion Heren'!$A:$C,3,FALSE),1)="P",1,0)))))</f>
        <v>3</v>
      </c>
      <c r="G91" s="6">
        <f>IF(ISERROR(VLOOKUP($A91,'Fanion Heren'!$E:$G,3,FALSE))=TRUE,0,IF(VLOOKUP($A91,'Fanion Heren'!$E:$G,3,FALSE)="EML",2,IF(LEFT(VLOOKUP($A91,'Fanion Heren'!$E:$G,3,FALSE),1)="T",2,IF(LEFT(VLOOKUP($A91,'Fanion Heren'!$E:$G,3,FALSE),1)="L",2,IF(LEFT(VLOOKUP($A91,'Fanion Heren'!$E:$G,3,FALSE),1)="P",1,0)))))</f>
        <v>0</v>
      </c>
      <c r="H91" s="6">
        <f>VLOOKUP($A91,'Aantal &lt;21'!$A:$C,3,FALSE)</f>
        <v>2</v>
      </c>
      <c r="I91" s="6">
        <f>IF(ISERROR(VLOOKUP($A91,Jeugdfonds!$A:$C,3,FALSE))=TRUE,1,IF(VLOOKUP($A91,Jeugdfonds!$A:$C,3,FALSE)&gt;=6000,5,IF(VLOOKUP($A91,Jeugdfonds!$A:$C,3,FALSE)&gt;=3000,4,IF(VLOOKUP($A91,Jeugdfonds!$A:$C,3,FALSE)&gt;=1000,3,IF(VLOOKUP($A91,Jeugdfonds!$A:$C,3,FALSE)&gt;=100,2,1)))))</f>
        <v>3</v>
      </c>
      <c r="J91" s="10">
        <f t="shared" si="5"/>
        <v>8</v>
      </c>
      <c r="K91" s="7">
        <f>IF(ISERROR(VLOOKUP($A91,'Fanion Dames'!$A:$C,3,FALSE))=TRUE,0,IF(LEFT(VLOOKUP($A91,'Fanion Dames'!$A:$C,3,FALSE),1)="T",3,IF(LEFT(VLOOKUP($A91,'Fanion Dames'!$A:$C,3,FALSE),1)="L",2,IF(LEFT(VLOOKUP($A91,'Fanion Dames'!$A:$C,3,FALSE),1)="P",1,0))))</f>
        <v>2</v>
      </c>
      <c r="L91" s="7">
        <f>IF(ISERROR(VLOOKUP($A91,'Fanion Dames'!$E:$G,3,FALSE))=TRUE,0,IF(LEFT(VLOOKUP($A91,'Fanion Dames'!$E:$G,3,FALSE),1)="T",2,IF(LEFT(VLOOKUP($A91,'Fanion Dames'!$E:$G,3,FALSE),1)="L",2,IF(LEFT(VLOOKUP($A91,'Fanion Dames'!$E:$G,3,FALSE),1)="P",1,0))))</f>
        <v>2</v>
      </c>
      <c r="M91" s="7" t="str">
        <f>VLOOKUP($A91,'Aantal &lt;21'!$A:$D,4,FALSE)</f>
        <v/>
      </c>
      <c r="N91" s="7">
        <f>IF(ISERROR(VLOOKUP(A91,Jeugdfonds!A86:C303,3,FALSE))=TRUE,1,IF(VLOOKUP(A91,Jeugdfonds!A86:C303,3,FALSE)&gt;=6000,5,IF(VLOOKUP(A91,Jeugdfonds!A86:C303,3,FALSE)&gt;=3000,4,IF(VLOOKUP(A91,Jeugdfonds!A86:C303,3,FALSE)&gt;=1000,3,IF(VLOOKUP(A91,Jeugdfonds!A86:C303,3,FALSE)&gt;=100,2,1)))))</f>
        <v>3</v>
      </c>
      <c r="O91" s="16">
        <f t="shared" si="6"/>
        <v>7</v>
      </c>
      <c r="P91" s="12">
        <f>IF(ISERROR(VLOOKUP($A91,Jeugdcoördinator!$A:$C,4,FALSE))=TRUE,0,IF(VLOOKUP($A91,Jeugdcoördinator!$A:$C,4,FALSE)="Professioneel",3,IF(VLOOKUP($A91,Jeugdcoördinator!$A:$C,4,FALSE)="Vrijwilliger",2,0)))</f>
        <v>0</v>
      </c>
      <c r="Q91" s="12">
        <f>IF(VLOOKUP($A91,'Extra Dipl. Onderbouw'!A:C,3,FALSE)="",0,IF(VLOOKUP($A91,'Extra Dipl. Onderbouw'!A:C,3,FALSE)&lt;&gt;"Instructeur B",3,1))</f>
        <v>3</v>
      </c>
      <c r="R91" s="12">
        <f>IF(ISERROR(VLOOKUP($A91,Jeugdleden!$A:$C,3,FALSE))=TRUE,1,IF(VLOOKUP($A91,Jeugdleden!$A:$C,3,FALSE)&gt;=125,5,IF(VLOOKUP($A91,Jeugdleden!$A:$C,3,FALSE)&gt;=100,4,IF(VLOOKUP($A91,Jeugdleden!$A:$C,3,FALSE)&gt;=75,3,IF(VLOOKUP($A91,Jeugdleden!$A:$C,3,FALSE)&gt;=50,2,1)))))</f>
        <v>5</v>
      </c>
      <c r="S91" s="14">
        <f t="shared" si="7"/>
        <v>8</v>
      </c>
    </row>
    <row r="92" spans="1:19" x14ac:dyDescent="0.25">
      <c r="A92" s="25">
        <v>1438</v>
      </c>
      <c r="B92" s="25" t="str">
        <f>VLOOKUP($A92,Para!$D$1:$E$996,2,FALSE)</f>
        <v>Basket Lummen</v>
      </c>
      <c r="C92" s="18">
        <f>IF(VLOOKUP($A92,Faciliteiten!$A:$D,3,FALSE)="&gt;=2m",5,IF(VLOOKUP($A92,Faciliteiten!$A:$D,3,FALSE)="&lt;2m-&gt;=1m",3,1))</f>
        <v>5</v>
      </c>
      <c r="D92" s="18">
        <f>IF(VLOOKUP($A92,Faciliteiten!$A:$D,4,FALSE)="Klasse 3",5,IF(VLOOKUP($A92,Faciliteiten!$A:$D,4,FALSE)="Klasse 2",3,1))</f>
        <v>5</v>
      </c>
      <c r="E92" s="20">
        <f t="shared" si="4"/>
        <v>10</v>
      </c>
      <c r="F92" s="6">
        <f>IF(ISERROR(VLOOKUP($A92,'Fanion Heren'!$A:$C,3,FALSE))=TRUE,0,IF(VLOOKUP($A92,'Fanion Heren'!$A:$C,3,FALSE)="BNXT",3,IF(LEFT(VLOOKUP($A92,'Fanion Heren'!$A:$C,3,FALSE),1)="T",3,IF(LEFT(VLOOKUP($A92,'Fanion Heren'!$A:$C,3,FALSE),1)="L",2,IF(LEFT(VLOOKUP($A92,'Fanion Heren'!$A:$C,3,FALSE),1)="P",1,0)))))</f>
        <v>1</v>
      </c>
      <c r="G92" s="6">
        <f>IF(ISERROR(VLOOKUP($A92,'Fanion Heren'!$E:$G,3,FALSE))=TRUE,0,IF(VLOOKUP($A92,'Fanion Heren'!$E:$G,3,FALSE)="EML",2,IF(LEFT(VLOOKUP($A92,'Fanion Heren'!$E:$G,3,FALSE),1)="T",2,IF(LEFT(VLOOKUP($A92,'Fanion Heren'!$E:$G,3,FALSE),1)="L",2,IF(LEFT(VLOOKUP($A92,'Fanion Heren'!$E:$G,3,FALSE),1)="P",1,0)))))</f>
        <v>0</v>
      </c>
      <c r="H92" s="6" t="str">
        <f>VLOOKUP($A92,'Aantal &lt;21'!$A:$C,3,FALSE)</f>
        <v/>
      </c>
      <c r="I92" s="6">
        <f>IF(ISERROR(VLOOKUP($A92,Jeugdfonds!$A:$C,3,FALSE))=TRUE,1,IF(VLOOKUP($A92,Jeugdfonds!$A:$C,3,FALSE)&gt;=6000,5,IF(VLOOKUP($A92,Jeugdfonds!$A:$C,3,FALSE)&gt;=3000,4,IF(VLOOKUP($A92,Jeugdfonds!$A:$C,3,FALSE)&gt;=1000,3,IF(VLOOKUP($A92,Jeugdfonds!$A:$C,3,FALSE)&gt;=100,2,1)))))</f>
        <v>4</v>
      </c>
      <c r="J92" s="10">
        <f t="shared" si="5"/>
        <v>5</v>
      </c>
      <c r="K92" s="7">
        <f>IF(ISERROR(VLOOKUP($A92,'Fanion Dames'!$A:$C,3,FALSE))=TRUE,0,IF(LEFT(VLOOKUP($A92,'Fanion Dames'!$A:$C,3,FALSE),1)="T",3,IF(LEFT(VLOOKUP($A92,'Fanion Dames'!$A:$C,3,FALSE),1)="L",2,IF(LEFT(VLOOKUP($A92,'Fanion Dames'!$A:$C,3,FALSE),1)="P",1,0))))</f>
        <v>3</v>
      </c>
      <c r="L92" s="7">
        <f>IF(ISERROR(VLOOKUP($A92,'Fanion Dames'!$E:$G,3,FALSE))=TRUE,0,IF(LEFT(VLOOKUP($A92,'Fanion Dames'!$E:$G,3,FALSE),1)="T",2,IF(LEFT(VLOOKUP($A92,'Fanion Dames'!$E:$G,3,FALSE),1)="L",2,IF(LEFT(VLOOKUP($A92,'Fanion Dames'!$E:$G,3,FALSE),1)="P",1,0))))</f>
        <v>2</v>
      </c>
      <c r="M92" s="7">
        <f>VLOOKUP($A92,'Aantal &lt;21'!$A:$D,4,FALSE)</f>
        <v>5</v>
      </c>
      <c r="N92" s="7">
        <f>IF(ISERROR(VLOOKUP(A92,Jeugdfonds!A87:C304,3,FALSE))=TRUE,1,IF(VLOOKUP(A92,Jeugdfonds!A87:C304,3,FALSE)&gt;=6000,5,IF(VLOOKUP(A92,Jeugdfonds!A87:C304,3,FALSE)&gt;=3000,4,IF(VLOOKUP(A92,Jeugdfonds!A87:C304,3,FALSE)&gt;=1000,3,IF(VLOOKUP(A92,Jeugdfonds!A87:C304,3,FALSE)&gt;=100,2,1)))))</f>
        <v>4</v>
      </c>
      <c r="O92" s="16">
        <f t="shared" si="6"/>
        <v>14</v>
      </c>
      <c r="P92" s="12">
        <f>IF(ISERROR(VLOOKUP($A92,Jeugdcoördinator!$A:$C,4,FALSE))=TRUE,0,IF(VLOOKUP($A92,Jeugdcoördinator!$A:$C,4,FALSE)="Professioneel",3,IF(VLOOKUP($A92,Jeugdcoördinator!$A:$C,4,FALSE)="Vrijwilliger",2,0)))</f>
        <v>0</v>
      </c>
      <c r="Q92" s="12">
        <f>IF(VLOOKUP($A92,'Extra Dipl. Onderbouw'!A:C,3,FALSE)="",0,IF(VLOOKUP($A92,'Extra Dipl. Onderbouw'!A:C,3,FALSE)&lt;&gt;"Instructeur B",3,1))</f>
        <v>3</v>
      </c>
      <c r="R92" s="12">
        <f>IF(ISERROR(VLOOKUP($A92,Jeugdleden!$A:$C,3,FALSE))=TRUE,1,IF(VLOOKUP($A92,Jeugdleden!$A:$C,3,FALSE)&gt;=125,5,IF(VLOOKUP($A92,Jeugdleden!$A:$C,3,FALSE)&gt;=100,4,IF(VLOOKUP($A92,Jeugdleden!$A:$C,3,FALSE)&gt;=75,3,IF(VLOOKUP($A92,Jeugdleden!$A:$C,3,FALSE)&gt;=50,2,1)))))</f>
        <v>5</v>
      </c>
      <c r="S92" s="14">
        <f t="shared" si="7"/>
        <v>8</v>
      </c>
    </row>
    <row r="93" spans="1:19" x14ac:dyDescent="0.25">
      <c r="A93" s="25">
        <v>1450</v>
      </c>
      <c r="B93" s="25" t="str">
        <f>VLOOKUP($A93,Para!$D$1:$E$996,2,FALSE)</f>
        <v>Elektrooghe Gembas Knesselare</v>
      </c>
      <c r="C93" s="18">
        <f>IF(VLOOKUP($A93,Faciliteiten!$A:$D,3,FALSE)="&gt;=2m",5,IF(VLOOKUP($A93,Faciliteiten!$A:$D,3,FALSE)="&lt;2m-&gt;=1m",3,1))</f>
        <v>5</v>
      </c>
      <c r="D93" s="18">
        <f>IF(VLOOKUP($A93,Faciliteiten!$A:$D,4,FALSE)="Klasse 3",5,IF(VLOOKUP($A93,Faciliteiten!$A:$D,4,FALSE)="Klasse 2",3,1))</f>
        <v>5</v>
      </c>
      <c r="E93" s="20">
        <f t="shared" si="4"/>
        <v>10</v>
      </c>
      <c r="F93" s="6">
        <f>IF(ISERROR(VLOOKUP($A93,'Fanion Heren'!$A:$C,3,FALSE))=TRUE,0,IF(VLOOKUP($A93,'Fanion Heren'!$A:$C,3,FALSE)="BNXT",3,IF(LEFT(VLOOKUP($A93,'Fanion Heren'!$A:$C,3,FALSE),1)="T",3,IF(LEFT(VLOOKUP($A93,'Fanion Heren'!$A:$C,3,FALSE),1)="L",2,IF(LEFT(VLOOKUP($A93,'Fanion Heren'!$A:$C,3,FALSE),1)="P",1,0)))))</f>
        <v>2</v>
      </c>
      <c r="G93" s="6">
        <f>IF(ISERROR(VLOOKUP($A93,'Fanion Heren'!$E:$G,3,FALSE))=TRUE,0,IF(VLOOKUP($A93,'Fanion Heren'!$E:$G,3,FALSE)="EML",2,IF(LEFT(VLOOKUP($A93,'Fanion Heren'!$E:$G,3,FALSE),1)="T",2,IF(LEFT(VLOOKUP($A93,'Fanion Heren'!$E:$G,3,FALSE),1)="L",2,IF(LEFT(VLOOKUP($A93,'Fanion Heren'!$E:$G,3,FALSE),1)="P",1,0)))))</f>
        <v>0</v>
      </c>
      <c r="H93" s="6" t="str">
        <f>VLOOKUP($A93,'Aantal &lt;21'!$A:$C,3,FALSE)</f>
        <v/>
      </c>
      <c r="I93" s="6">
        <f>IF(ISERROR(VLOOKUP($A93,Jeugdfonds!$A:$C,3,FALSE))=TRUE,1,IF(VLOOKUP($A93,Jeugdfonds!$A:$C,3,FALSE)&gt;=6000,5,IF(VLOOKUP($A93,Jeugdfonds!$A:$C,3,FALSE)&gt;=3000,4,IF(VLOOKUP($A93,Jeugdfonds!$A:$C,3,FALSE)&gt;=1000,3,IF(VLOOKUP($A93,Jeugdfonds!$A:$C,3,FALSE)&gt;=100,2,1)))))</f>
        <v>3</v>
      </c>
      <c r="J93" s="10">
        <f t="shared" si="5"/>
        <v>5</v>
      </c>
      <c r="K93" s="7">
        <f>IF(ISERROR(VLOOKUP($A93,'Fanion Dames'!$A:$C,3,FALSE))=TRUE,0,IF(LEFT(VLOOKUP($A93,'Fanion Dames'!$A:$C,3,FALSE),1)="T",3,IF(LEFT(VLOOKUP($A93,'Fanion Dames'!$A:$C,3,FALSE),1)="L",2,IF(LEFT(VLOOKUP($A93,'Fanion Dames'!$A:$C,3,FALSE),1)="P",1,0))))</f>
        <v>2</v>
      </c>
      <c r="L93" s="7">
        <f>IF(ISERROR(VLOOKUP($A93,'Fanion Dames'!$E:$G,3,FALSE))=TRUE,0,IF(LEFT(VLOOKUP($A93,'Fanion Dames'!$E:$G,3,FALSE),1)="T",2,IF(LEFT(VLOOKUP($A93,'Fanion Dames'!$E:$G,3,FALSE),1)="L",2,IF(LEFT(VLOOKUP($A93,'Fanion Dames'!$E:$G,3,FALSE),1)="P",1,0))))</f>
        <v>1</v>
      </c>
      <c r="M93" s="7">
        <f>VLOOKUP($A93,'Aantal &lt;21'!$A:$D,4,FALSE)</f>
        <v>3</v>
      </c>
      <c r="N93" s="7">
        <f>IF(ISERROR(VLOOKUP(A93,Jeugdfonds!A88:C305,3,FALSE))=TRUE,1,IF(VLOOKUP(A93,Jeugdfonds!A88:C305,3,FALSE)&gt;=6000,5,IF(VLOOKUP(A93,Jeugdfonds!A88:C305,3,FALSE)&gt;=3000,4,IF(VLOOKUP(A93,Jeugdfonds!A88:C305,3,FALSE)&gt;=1000,3,IF(VLOOKUP(A93,Jeugdfonds!A88:C305,3,FALSE)&gt;=100,2,1)))))</f>
        <v>3</v>
      </c>
      <c r="O93" s="16">
        <f t="shared" si="6"/>
        <v>9</v>
      </c>
      <c r="P93" s="12">
        <f>IF(ISERROR(VLOOKUP($A93,Jeugdcoördinator!$A:$C,4,FALSE))=TRUE,0,IF(VLOOKUP($A93,Jeugdcoördinator!$A:$C,4,FALSE)="Professioneel",3,IF(VLOOKUP($A93,Jeugdcoördinator!$A:$C,4,FALSE)="Vrijwilliger",2,0)))</f>
        <v>0</v>
      </c>
      <c r="Q93" s="12">
        <f>IF(VLOOKUP($A93,'Extra Dipl. Onderbouw'!A:C,3,FALSE)="",0,IF(VLOOKUP($A93,'Extra Dipl. Onderbouw'!A:C,3,FALSE)&lt;&gt;"Instructeur B",3,1))</f>
        <v>3</v>
      </c>
      <c r="R93" s="12">
        <f>IF(ISERROR(VLOOKUP($A93,Jeugdleden!$A:$C,3,FALSE))=TRUE,1,IF(VLOOKUP($A93,Jeugdleden!$A:$C,3,FALSE)&gt;=125,5,IF(VLOOKUP($A93,Jeugdleden!$A:$C,3,FALSE)&gt;=100,4,IF(VLOOKUP($A93,Jeugdleden!$A:$C,3,FALSE)&gt;=75,3,IF(VLOOKUP($A93,Jeugdleden!$A:$C,3,FALSE)&gt;=50,2,1)))))</f>
        <v>5</v>
      </c>
      <c r="S93" s="14">
        <f t="shared" si="7"/>
        <v>8</v>
      </c>
    </row>
    <row r="94" spans="1:19" x14ac:dyDescent="0.25">
      <c r="A94" s="25">
        <v>1454</v>
      </c>
      <c r="B94" s="25" t="str">
        <f>VLOOKUP($A94,Para!$D$1:$E$996,2,FALSE)</f>
        <v>BBC Makeba Mariaburg Brasschaat</v>
      </c>
      <c r="C94" s="18">
        <f>IF(VLOOKUP($A94,Faciliteiten!$A:$D,3,FALSE)="&gt;=2m",5,IF(VLOOKUP($A94,Faciliteiten!$A:$D,3,FALSE)="&lt;2m-&gt;=1m",3,1))</f>
        <v>3</v>
      </c>
      <c r="D94" s="18">
        <f>IF(VLOOKUP($A94,Faciliteiten!$A:$D,4,FALSE)="Klasse 3",5,IF(VLOOKUP($A94,Faciliteiten!$A:$D,4,FALSE)="Klasse 2",3,1))</f>
        <v>5</v>
      </c>
      <c r="E94" s="20">
        <f t="shared" si="4"/>
        <v>8</v>
      </c>
      <c r="F94" s="6">
        <f>IF(ISERROR(VLOOKUP($A94,'Fanion Heren'!$A:$C,3,FALSE))=TRUE,0,IF(VLOOKUP($A94,'Fanion Heren'!$A:$C,3,FALSE)="BNXT",3,IF(LEFT(VLOOKUP($A94,'Fanion Heren'!$A:$C,3,FALSE),1)="T",3,IF(LEFT(VLOOKUP($A94,'Fanion Heren'!$A:$C,3,FALSE),1)="L",2,IF(LEFT(VLOOKUP($A94,'Fanion Heren'!$A:$C,3,FALSE),1)="P",1,0)))))</f>
        <v>1</v>
      </c>
      <c r="G94" s="6">
        <f>IF(ISERROR(VLOOKUP($A94,'Fanion Heren'!$E:$G,3,FALSE))=TRUE,0,IF(VLOOKUP($A94,'Fanion Heren'!$E:$G,3,FALSE)="EML",2,IF(LEFT(VLOOKUP($A94,'Fanion Heren'!$E:$G,3,FALSE),1)="T",2,IF(LEFT(VLOOKUP($A94,'Fanion Heren'!$E:$G,3,FALSE),1)="L",2,IF(LEFT(VLOOKUP($A94,'Fanion Heren'!$E:$G,3,FALSE),1)="P",1,0)))))</f>
        <v>0</v>
      </c>
      <c r="H94" s="6" t="str">
        <f>VLOOKUP($A94,'Aantal &lt;21'!$A:$C,3,FALSE)</f>
        <v/>
      </c>
      <c r="I94" s="6">
        <f>IF(ISERROR(VLOOKUP($A94,Jeugdfonds!$A:$C,3,FALSE))=TRUE,1,IF(VLOOKUP($A94,Jeugdfonds!$A:$C,3,FALSE)&gt;=6000,5,IF(VLOOKUP($A94,Jeugdfonds!$A:$C,3,FALSE)&gt;=3000,4,IF(VLOOKUP($A94,Jeugdfonds!$A:$C,3,FALSE)&gt;=1000,3,IF(VLOOKUP($A94,Jeugdfonds!$A:$C,3,FALSE)&gt;=100,2,1)))))</f>
        <v>3</v>
      </c>
      <c r="J94" s="10">
        <f t="shared" si="5"/>
        <v>4</v>
      </c>
      <c r="K94" s="7">
        <f>IF(ISERROR(VLOOKUP($A94,'Fanion Dames'!$A:$C,3,FALSE))=TRUE,0,IF(LEFT(VLOOKUP($A94,'Fanion Dames'!$A:$C,3,FALSE),1)="T",3,IF(LEFT(VLOOKUP($A94,'Fanion Dames'!$A:$C,3,FALSE),1)="L",2,IF(LEFT(VLOOKUP($A94,'Fanion Dames'!$A:$C,3,FALSE),1)="P",1,0))))</f>
        <v>0</v>
      </c>
      <c r="L94" s="7">
        <f>IF(ISERROR(VLOOKUP($A94,'Fanion Dames'!$E:$G,3,FALSE))=TRUE,0,IF(LEFT(VLOOKUP($A94,'Fanion Dames'!$E:$G,3,FALSE),1)="T",2,IF(LEFT(VLOOKUP($A94,'Fanion Dames'!$E:$G,3,FALSE),1)="L",2,IF(LEFT(VLOOKUP($A94,'Fanion Dames'!$E:$G,3,FALSE),1)="P",1,0))))</f>
        <v>0</v>
      </c>
      <c r="M94" s="7" t="str">
        <f>VLOOKUP($A94,'Aantal &lt;21'!$A:$D,4,FALSE)</f>
        <v/>
      </c>
      <c r="N94" s="7">
        <f>IF(ISERROR(VLOOKUP(A94,Jeugdfonds!A89:C306,3,FALSE))=TRUE,1,IF(VLOOKUP(A94,Jeugdfonds!A89:C306,3,FALSE)&gt;=6000,5,IF(VLOOKUP(A94,Jeugdfonds!A89:C306,3,FALSE)&gt;=3000,4,IF(VLOOKUP(A94,Jeugdfonds!A89:C306,3,FALSE)&gt;=1000,3,IF(VLOOKUP(A94,Jeugdfonds!A89:C306,3,FALSE)&gt;=100,2,1)))))</f>
        <v>3</v>
      </c>
      <c r="O94" s="16">
        <f t="shared" si="6"/>
        <v>3</v>
      </c>
      <c r="P94" s="12">
        <f>IF(ISERROR(VLOOKUP($A94,Jeugdcoördinator!$A:$C,4,FALSE))=TRUE,0,IF(VLOOKUP($A94,Jeugdcoördinator!$A:$C,4,FALSE)="Professioneel",3,IF(VLOOKUP($A94,Jeugdcoördinator!$A:$C,4,FALSE)="Vrijwilliger",2,0)))</f>
        <v>0</v>
      </c>
      <c r="Q94" s="12">
        <f>IF(VLOOKUP($A94,'Extra Dipl. Onderbouw'!A:C,3,FALSE)="",0,IF(VLOOKUP($A94,'Extra Dipl. Onderbouw'!A:C,3,FALSE)&lt;&gt;"Instructeur B",3,1))</f>
        <v>0</v>
      </c>
      <c r="R94" s="12">
        <f>IF(ISERROR(VLOOKUP($A94,Jeugdleden!$A:$C,3,FALSE))=TRUE,1,IF(VLOOKUP($A94,Jeugdleden!$A:$C,3,FALSE)&gt;=125,5,IF(VLOOKUP($A94,Jeugdleden!$A:$C,3,FALSE)&gt;=100,4,IF(VLOOKUP($A94,Jeugdleden!$A:$C,3,FALSE)&gt;=75,3,IF(VLOOKUP($A94,Jeugdleden!$A:$C,3,FALSE)&gt;=50,2,1)))))</f>
        <v>4</v>
      </c>
      <c r="S94" s="14">
        <f t="shared" si="7"/>
        <v>4</v>
      </c>
    </row>
    <row r="95" spans="1:19" x14ac:dyDescent="0.25">
      <c r="A95" s="25">
        <v>1468</v>
      </c>
      <c r="B95" s="25" t="str">
        <f>VLOOKUP($A95,Para!$D$1:$E$996,2,FALSE)</f>
        <v>KBBC Eksaarde</v>
      </c>
      <c r="C95" s="18">
        <f>IF(VLOOKUP($A95,Faciliteiten!$A:$D,3,FALSE)="&gt;=2m",5,IF(VLOOKUP($A95,Faciliteiten!$A:$D,3,FALSE)="&lt;2m-&gt;=1m",3,1))</f>
        <v>3</v>
      </c>
      <c r="D95" s="18">
        <f>IF(VLOOKUP($A95,Faciliteiten!$A:$D,4,FALSE)="Klasse 3",5,IF(VLOOKUP($A95,Faciliteiten!$A:$D,4,FALSE)="Klasse 2",3,1))</f>
        <v>5</v>
      </c>
      <c r="E95" s="20">
        <f t="shared" si="4"/>
        <v>8</v>
      </c>
      <c r="F95" s="6">
        <f>IF(ISERROR(VLOOKUP($A95,'Fanion Heren'!$A:$C,3,FALSE))=TRUE,0,IF(VLOOKUP($A95,'Fanion Heren'!$A:$C,3,FALSE)="BNXT",3,IF(LEFT(VLOOKUP($A95,'Fanion Heren'!$A:$C,3,FALSE),1)="T",3,IF(LEFT(VLOOKUP($A95,'Fanion Heren'!$A:$C,3,FALSE),1)="L",2,IF(LEFT(VLOOKUP($A95,'Fanion Heren'!$A:$C,3,FALSE),1)="P",1,0)))))</f>
        <v>0</v>
      </c>
      <c r="G95" s="6">
        <f>IF(ISERROR(VLOOKUP($A95,'Fanion Heren'!$E:$G,3,FALSE))=TRUE,0,IF(VLOOKUP($A95,'Fanion Heren'!$E:$G,3,FALSE)="EML",2,IF(LEFT(VLOOKUP($A95,'Fanion Heren'!$E:$G,3,FALSE),1)="T",2,IF(LEFT(VLOOKUP($A95,'Fanion Heren'!$E:$G,3,FALSE),1)="L",2,IF(LEFT(VLOOKUP($A95,'Fanion Heren'!$E:$G,3,FALSE),1)="P",1,0)))))</f>
        <v>0</v>
      </c>
      <c r="H95" s="6" t="str">
        <f>VLOOKUP($A95,'Aantal &lt;21'!$A:$C,3,FALSE)</f>
        <v/>
      </c>
      <c r="I95" s="6">
        <f>IF(ISERROR(VLOOKUP($A95,Jeugdfonds!$A:$C,3,FALSE))=TRUE,1,IF(VLOOKUP($A95,Jeugdfonds!$A:$C,3,FALSE)&gt;=6000,5,IF(VLOOKUP($A95,Jeugdfonds!$A:$C,3,FALSE)&gt;=3000,4,IF(VLOOKUP($A95,Jeugdfonds!$A:$C,3,FALSE)&gt;=1000,3,IF(VLOOKUP($A95,Jeugdfonds!$A:$C,3,FALSE)&gt;=100,2,1)))))</f>
        <v>2</v>
      </c>
      <c r="J95" s="10">
        <f t="shared" si="5"/>
        <v>2</v>
      </c>
      <c r="K95" s="7">
        <f>IF(ISERROR(VLOOKUP($A95,'Fanion Dames'!$A:$C,3,FALSE))=TRUE,0,IF(LEFT(VLOOKUP($A95,'Fanion Dames'!$A:$C,3,FALSE),1)="T",3,IF(LEFT(VLOOKUP($A95,'Fanion Dames'!$A:$C,3,FALSE),1)="L",2,IF(LEFT(VLOOKUP($A95,'Fanion Dames'!$A:$C,3,FALSE),1)="P",1,0))))</f>
        <v>0</v>
      </c>
      <c r="L95" s="7">
        <f>IF(ISERROR(VLOOKUP($A95,'Fanion Dames'!$E:$G,3,FALSE))=TRUE,0,IF(LEFT(VLOOKUP($A95,'Fanion Dames'!$E:$G,3,FALSE),1)="T",2,IF(LEFT(VLOOKUP($A95,'Fanion Dames'!$E:$G,3,FALSE),1)="L",2,IF(LEFT(VLOOKUP($A95,'Fanion Dames'!$E:$G,3,FALSE),1)="P",1,0))))</f>
        <v>0</v>
      </c>
      <c r="M95" s="7" t="str">
        <f>VLOOKUP($A95,'Aantal &lt;21'!$A:$D,4,FALSE)</f>
        <v/>
      </c>
      <c r="N95" s="7">
        <f>IF(ISERROR(VLOOKUP(A95,Jeugdfonds!A90:C307,3,FALSE))=TRUE,1,IF(VLOOKUP(A95,Jeugdfonds!A90:C307,3,FALSE)&gt;=6000,5,IF(VLOOKUP(A95,Jeugdfonds!A90:C307,3,FALSE)&gt;=3000,4,IF(VLOOKUP(A95,Jeugdfonds!A90:C307,3,FALSE)&gt;=1000,3,IF(VLOOKUP(A95,Jeugdfonds!A90:C307,3,FALSE)&gt;=100,2,1)))))</f>
        <v>2</v>
      </c>
      <c r="O95" s="16">
        <f t="shared" si="6"/>
        <v>2</v>
      </c>
      <c r="P95" s="12">
        <f>IF(ISERROR(VLOOKUP($A95,Jeugdcoördinator!$A:$C,4,FALSE))=TRUE,0,IF(VLOOKUP($A95,Jeugdcoördinator!$A:$C,4,FALSE)="Professioneel",3,IF(VLOOKUP($A95,Jeugdcoördinator!$A:$C,4,FALSE)="Vrijwilliger",2,0)))</f>
        <v>0</v>
      </c>
      <c r="Q95" s="12">
        <f>IF(VLOOKUP($A95,'Extra Dipl. Onderbouw'!A:C,3,FALSE)="",0,IF(VLOOKUP($A95,'Extra Dipl. Onderbouw'!A:C,3,FALSE)&lt;&gt;"Instructeur B",3,1))</f>
        <v>1</v>
      </c>
      <c r="R95" s="12">
        <f>IF(ISERROR(VLOOKUP($A95,Jeugdleden!$A:$C,3,FALSE))=TRUE,1,IF(VLOOKUP($A95,Jeugdleden!$A:$C,3,FALSE)&gt;=125,5,IF(VLOOKUP($A95,Jeugdleden!$A:$C,3,FALSE)&gt;=100,4,IF(VLOOKUP($A95,Jeugdleden!$A:$C,3,FALSE)&gt;=75,3,IF(VLOOKUP($A95,Jeugdleden!$A:$C,3,FALSE)&gt;=50,2,1)))))</f>
        <v>3</v>
      </c>
      <c r="S95" s="14">
        <f t="shared" si="7"/>
        <v>4</v>
      </c>
    </row>
    <row r="96" spans="1:19" x14ac:dyDescent="0.25">
      <c r="A96" s="25">
        <v>1476</v>
      </c>
      <c r="B96" s="25" t="str">
        <f>VLOOKUP($A96,Para!$D$1:$E$996,2,FALSE)</f>
        <v>BBC Alsemberg</v>
      </c>
      <c r="C96" s="18">
        <f>IF(VLOOKUP($A96,Faciliteiten!$A:$D,3,FALSE)="&gt;=2m",5,IF(VLOOKUP($A96,Faciliteiten!$A:$D,3,FALSE)="&lt;2m-&gt;=1m",3,1))</f>
        <v>5</v>
      </c>
      <c r="D96" s="18">
        <f>IF(VLOOKUP($A96,Faciliteiten!$A:$D,4,FALSE)="Klasse 3",5,IF(VLOOKUP($A96,Faciliteiten!$A:$D,4,FALSE)="Klasse 2",3,1))</f>
        <v>5</v>
      </c>
      <c r="E96" s="20">
        <f t="shared" si="4"/>
        <v>10</v>
      </c>
      <c r="F96" s="6">
        <f>IF(ISERROR(VLOOKUP($A96,'Fanion Heren'!$A:$C,3,FALSE))=TRUE,0,IF(VLOOKUP($A96,'Fanion Heren'!$A:$C,3,FALSE)="BNXT",3,IF(LEFT(VLOOKUP($A96,'Fanion Heren'!$A:$C,3,FALSE),1)="T",3,IF(LEFT(VLOOKUP($A96,'Fanion Heren'!$A:$C,3,FALSE),1)="L",2,IF(LEFT(VLOOKUP($A96,'Fanion Heren'!$A:$C,3,FALSE),1)="P",1,0)))))</f>
        <v>0</v>
      </c>
      <c r="G96" s="6">
        <f>IF(ISERROR(VLOOKUP($A96,'Fanion Heren'!$E:$G,3,FALSE))=TRUE,0,IF(VLOOKUP($A96,'Fanion Heren'!$E:$G,3,FALSE)="EML",2,IF(LEFT(VLOOKUP($A96,'Fanion Heren'!$E:$G,3,FALSE),1)="T",2,IF(LEFT(VLOOKUP($A96,'Fanion Heren'!$E:$G,3,FALSE),1)="L",2,IF(LEFT(VLOOKUP($A96,'Fanion Heren'!$E:$G,3,FALSE),1)="P",1,0)))))</f>
        <v>0</v>
      </c>
      <c r="H96" s="6" t="str">
        <f>VLOOKUP($A96,'Aantal &lt;21'!$A:$C,3,FALSE)</f>
        <v/>
      </c>
      <c r="I96" s="6">
        <f>IF(ISERROR(VLOOKUP($A96,Jeugdfonds!$A:$C,3,FALSE))=TRUE,1,IF(VLOOKUP($A96,Jeugdfonds!$A:$C,3,FALSE)&gt;=6000,5,IF(VLOOKUP($A96,Jeugdfonds!$A:$C,3,FALSE)&gt;=3000,4,IF(VLOOKUP($A96,Jeugdfonds!$A:$C,3,FALSE)&gt;=1000,3,IF(VLOOKUP($A96,Jeugdfonds!$A:$C,3,FALSE)&gt;=100,2,1)))))</f>
        <v>2</v>
      </c>
      <c r="J96" s="10">
        <f t="shared" si="5"/>
        <v>2</v>
      </c>
      <c r="K96" s="7">
        <f>IF(ISERROR(VLOOKUP($A96,'Fanion Dames'!$A:$C,3,FALSE))=TRUE,0,IF(LEFT(VLOOKUP($A96,'Fanion Dames'!$A:$C,3,FALSE),1)="T",3,IF(LEFT(VLOOKUP($A96,'Fanion Dames'!$A:$C,3,FALSE),1)="L",2,IF(LEFT(VLOOKUP($A96,'Fanion Dames'!$A:$C,3,FALSE),1)="P",1,0))))</f>
        <v>0</v>
      </c>
      <c r="L96" s="7">
        <f>IF(ISERROR(VLOOKUP($A96,'Fanion Dames'!$E:$G,3,FALSE))=TRUE,0,IF(LEFT(VLOOKUP($A96,'Fanion Dames'!$E:$G,3,FALSE),1)="T",2,IF(LEFT(VLOOKUP($A96,'Fanion Dames'!$E:$G,3,FALSE),1)="L",2,IF(LEFT(VLOOKUP($A96,'Fanion Dames'!$E:$G,3,FALSE),1)="P",1,0))))</f>
        <v>0</v>
      </c>
      <c r="M96" s="7" t="str">
        <f>VLOOKUP($A96,'Aantal &lt;21'!$A:$D,4,FALSE)</f>
        <v/>
      </c>
      <c r="N96" s="7">
        <f>IF(ISERROR(VLOOKUP(A96,Jeugdfonds!A91:C308,3,FALSE))=TRUE,1,IF(VLOOKUP(A96,Jeugdfonds!A91:C308,3,FALSE)&gt;=6000,5,IF(VLOOKUP(A96,Jeugdfonds!A91:C308,3,FALSE)&gt;=3000,4,IF(VLOOKUP(A96,Jeugdfonds!A91:C308,3,FALSE)&gt;=1000,3,IF(VLOOKUP(A96,Jeugdfonds!A91:C308,3,FALSE)&gt;=100,2,1)))))</f>
        <v>2</v>
      </c>
      <c r="O96" s="16">
        <f t="shared" si="6"/>
        <v>2</v>
      </c>
      <c r="P96" s="12">
        <f>IF(ISERROR(VLOOKUP($A96,Jeugdcoördinator!$A:$C,4,FALSE))=TRUE,0,IF(VLOOKUP($A96,Jeugdcoördinator!$A:$C,4,FALSE)="Professioneel",3,IF(VLOOKUP($A96,Jeugdcoördinator!$A:$C,4,FALSE)="Vrijwilliger",2,0)))</f>
        <v>0</v>
      </c>
      <c r="Q96" s="12">
        <f>IF(VLOOKUP($A96,'Extra Dipl. Onderbouw'!A:C,3,FALSE)="",0,IF(VLOOKUP($A96,'Extra Dipl. Onderbouw'!A:C,3,FALSE)&lt;&gt;"Instructeur B",3,1))</f>
        <v>0</v>
      </c>
      <c r="R96" s="12">
        <f>IF(ISERROR(VLOOKUP($A96,Jeugdleden!$A:$C,3,FALSE))=TRUE,1,IF(VLOOKUP($A96,Jeugdleden!$A:$C,3,FALSE)&gt;=125,5,IF(VLOOKUP($A96,Jeugdleden!$A:$C,3,FALSE)&gt;=100,4,IF(VLOOKUP($A96,Jeugdleden!$A:$C,3,FALSE)&gt;=75,3,IF(VLOOKUP($A96,Jeugdleden!$A:$C,3,FALSE)&gt;=50,2,1)))))</f>
        <v>5</v>
      </c>
      <c r="S96" s="14">
        <f t="shared" si="7"/>
        <v>5</v>
      </c>
    </row>
    <row r="97" spans="1:19" x14ac:dyDescent="0.25">
      <c r="A97" s="25">
        <v>1477</v>
      </c>
      <c r="B97" s="25" t="str">
        <f>VLOOKUP($A97,Para!$D$1:$E$996,2,FALSE)</f>
        <v>KBBC Okido Arendonk</v>
      </c>
      <c r="C97" s="18">
        <f>IF(VLOOKUP($A97,Faciliteiten!$A:$D,3,FALSE)="&gt;=2m",5,IF(VLOOKUP($A97,Faciliteiten!$A:$D,3,FALSE)="&lt;2m-&gt;=1m",3,1))</f>
        <v>5</v>
      </c>
      <c r="D97" s="18">
        <f>IF(VLOOKUP($A97,Faciliteiten!$A:$D,4,FALSE)="Klasse 3",5,IF(VLOOKUP($A97,Faciliteiten!$A:$D,4,FALSE)="Klasse 2",3,1))</f>
        <v>5</v>
      </c>
      <c r="E97" s="20">
        <f t="shared" si="4"/>
        <v>10</v>
      </c>
      <c r="F97" s="6">
        <f>IF(ISERROR(VLOOKUP($A97,'Fanion Heren'!$A:$C,3,FALSE))=TRUE,0,IF(VLOOKUP($A97,'Fanion Heren'!$A:$C,3,FALSE)="BNXT",3,IF(LEFT(VLOOKUP($A97,'Fanion Heren'!$A:$C,3,FALSE),1)="T",3,IF(LEFT(VLOOKUP($A97,'Fanion Heren'!$A:$C,3,FALSE),1)="L",2,IF(LEFT(VLOOKUP($A97,'Fanion Heren'!$A:$C,3,FALSE),1)="P",1,0)))))</f>
        <v>2</v>
      </c>
      <c r="G97" s="6">
        <f>IF(ISERROR(VLOOKUP($A97,'Fanion Heren'!$E:$G,3,FALSE))=TRUE,0,IF(VLOOKUP($A97,'Fanion Heren'!$E:$G,3,FALSE)="EML",2,IF(LEFT(VLOOKUP($A97,'Fanion Heren'!$E:$G,3,FALSE),1)="T",2,IF(LEFT(VLOOKUP($A97,'Fanion Heren'!$E:$G,3,FALSE),1)="L",2,IF(LEFT(VLOOKUP($A97,'Fanion Heren'!$E:$G,3,FALSE),1)="P",1,0)))))</f>
        <v>0</v>
      </c>
      <c r="H97" s="6">
        <f>VLOOKUP($A97,'Aantal &lt;21'!$A:$C,3,FALSE)</f>
        <v>5</v>
      </c>
      <c r="I97" s="6">
        <f>IF(ISERROR(VLOOKUP($A97,Jeugdfonds!$A:$C,3,FALSE))=TRUE,1,IF(VLOOKUP($A97,Jeugdfonds!$A:$C,3,FALSE)&gt;=6000,5,IF(VLOOKUP($A97,Jeugdfonds!$A:$C,3,FALSE)&gt;=3000,4,IF(VLOOKUP($A97,Jeugdfonds!$A:$C,3,FALSE)&gt;=1000,3,IF(VLOOKUP($A97,Jeugdfonds!$A:$C,3,FALSE)&gt;=100,2,1)))))</f>
        <v>4</v>
      </c>
      <c r="J97" s="10">
        <f t="shared" si="5"/>
        <v>11</v>
      </c>
      <c r="K97" s="7">
        <f>IF(ISERROR(VLOOKUP($A97,'Fanion Dames'!$A:$C,3,FALSE))=TRUE,0,IF(LEFT(VLOOKUP($A97,'Fanion Dames'!$A:$C,3,FALSE),1)="T",3,IF(LEFT(VLOOKUP($A97,'Fanion Dames'!$A:$C,3,FALSE),1)="L",2,IF(LEFT(VLOOKUP($A97,'Fanion Dames'!$A:$C,3,FALSE),1)="P",1,0))))</f>
        <v>0</v>
      </c>
      <c r="L97" s="7">
        <f>IF(ISERROR(VLOOKUP($A97,'Fanion Dames'!$E:$G,3,FALSE))=TRUE,0,IF(LEFT(VLOOKUP($A97,'Fanion Dames'!$E:$G,3,FALSE),1)="T",2,IF(LEFT(VLOOKUP($A97,'Fanion Dames'!$E:$G,3,FALSE),1)="L",2,IF(LEFT(VLOOKUP($A97,'Fanion Dames'!$E:$G,3,FALSE),1)="P",1,0))))</f>
        <v>0</v>
      </c>
      <c r="M97" s="7" t="str">
        <f>VLOOKUP($A97,'Aantal &lt;21'!$A:$D,4,FALSE)</f>
        <v/>
      </c>
      <c r="N97" s="7">
        <f>IF(ISERROR(VLOOKUP(A97,Jeugdfonds!A92:C309,3,FALSE))=TRUE,1,IF(VLOOKUP(A97,Jeugdfonds!A92:C309,3,FALSE)&gt;=6000,5,IF(VLOOKUP(A97,Jeugdfonds!A92:C309,3,FALSE)&gt;=3000,4,IF(VLOOKUP(A97,Jeugdfonds!A92:C309,3,FALSE)&gt;=1000,3,IF(VLOOKUP(A97,Jeugdfonds!A92:C309,3,FALSE)&gt;=100,2,1)))))</f>
        <v>4</v>
      </c>
      <c r="O97" s="16">
        <f t="shared" si="6"/>
        <v>4</v>
      </c>
      <c r="P97" s="12">
        <f>IF(ISERROR(VLOOKUP($A97,Jeugdcoördinator!$A:$C,4,FALSE))=TRUE,0,IF(VLOOKUP($A97,Jeugdcoördinator!$A:$C,4,FALSE)="Professioneel",3,IF(VLOOKUP($A97,Jeugdcoördinator!$A:$C,4,FALSE)="Vrijwilliger",2,0)))</f>
        <v>0</v>
      </c>
      <c r="Q97" s="12">
        <f>IF(VLOOKUP($A97,'Extra Dipl. Onderbouw'!A:C,3,FALSE)="",0,IF(VLOOKUP($A97,'Extra Dipl. Onderbouw'!A:C,3,FALSE)&lt;&gt;"Instructeur B",3,1))</f>
        <v>0</v>
      </c>
      <c r="R97" s="12">
        <f>IF(ISERROR(VLOOKUP($A97,Jeugdleden!$A:$C,3,FALSE))=TRUE,1,IF(VLOOKUP($A97,Jeugdleden!$A:$C,3,FALSE)&gt;=125,5,IF(VLOOKUP($A97,Jeugdleden!$A:$C,3,FALSE)&gt;=100,4,IF(VLOOKUP($A97,Jeugdleden!$A:$C,3,FALSE)&gt;=75,3,IF(VLOOKUP($A97,Jeugdleden!$A:$C,3,FALSE)&gt;=50,2,1)))))</f>
        <v>5</v>
      </c>
      <c r="S97" s="14">
        <f t="shared" si="7"/>
        <v>5</v>
      </c>
    </row>
    <row r="98" spans="1:19" x14ac:dyDescent="0.25">
      <c r="A98" s="25">
        <v>1483</v>
      </c>
      <c r="B98" s="25" t="str">
        <f>VLOOKUP($A98,Para!$D$1:$E$996,2,FALSE)</f>
        <v>Nieuw Brabo Antwerpen</v>
      </c>
      <c r="C98" s="18">
        <f>IF(VLOOKUP($A98,Faciliteiten!$A:$D,3,FALSE)="&gt;=2m",5,IF(VLOOKUP($A98,Faciliteiten!$A:$D,3,FALSE)="&lt;2m-&gt;=1m",3,1))</f>
        <v>3</v>
      </c>
      <c r="D98" s="18">
        <f>IF(VLOOKUP($A98,Faciliteiten!$A:$D,4,FALSE)="Klasse 3",5,IF(VLOOKUP($A98,Faciliteiten!$A:$D,4,FALSE)="Klasse 2",3,1))</f>
        <v>5</v>
      </c>
      <c r="E98" s="20">
        <f t="shared" si="4"/>
        <v>8</v>
      </c>
      <c r="F98" s="6">
        <f>IF(ISERROR(VLOOKUP($A98,'Fanion Heren'!$A:$C,3,FALSE))=TRUE,0,IF(VLOOKUP($A98,'Fanion Heren'!$A:$C,3,FALSE)="BNXT",3,IF(LEFT(VLOOKUP($A98,'Fanion Heren'!$A:$C,3,FALSE),1)="T",3,IF(LEFT(VLOOKUP($A98,'Fanion Heren'!$A:$C,3,FALSE),1)="L",2,IF(LEFT(VLOOKUP($A98,'Fanion Heren'!$A:$C,3,FALSE),1)="P",1,0)))))</f>
        <v>2</v>
      </c>
      <c r="G98" s="6">
        <f>IF(ISERROR(VLOOKUP($A98,'Fanion Heren'!$E:$G,3,FALSE))=TRUE,0,IF(VLOOKUP($A98,'Fanion Heren'!$E:$G,3,FALSE)="EML",2,IF(LEFT(VLOOKUP($A98,'Fanion Heren'!$E:$G,3,FALSE),1)="T",2,IF(LEFT(VLOOKUP($A98,'Fanion Heren'!$E:$G,3,FALSE),1)="L",2,IF(LEFT(VLOOKUP($A98,'Fanion Heren'!$E:$G,3,FALSE),1)="P",1,0)))))</f>
        <v>0</v>
      </c>
      <c r="H98" s="6">
        <f>VLOOKUP($A98,'Aantal &lt;21'!$A:$C,3,FALSE)</f>
        <v>4</v>
      </c>
      <c r="I98" s="6">
        <f>IF(ISERROR(VLOOKUP($A98,Jeugdfonds!$A:$C,3,FALSE))=TRUE,1,IF(VLOOKUP($A98,Jeugdfonds!$A:$C,3,FALSE)&gt;=6000,5,IF(VLOOKUP($A98,Jeugdfonds!$A:$C,3,FALSE)&gt;=3000,4,IF(VLOOKUP($A98,Jeugdfonds!$A:$C,3,FALSE)&gt;=1000,3,IF(VLOOKUP($A98,Jeugdfonds!$A:$C,3,FALSE)&gt;=100,2,1)))))</f>
        <v>3</v>
      </c>
      <c r="J98" s="10">
        <f t="shared" si="5"/>
        <v>9</v>
      </c>
      <c r="K98" s="7">
        <f>IF(ISERROR(VLOOKUP($A98,'Fanion Dames'!$A:$C,3,FALSE))=TRUE,0,IF(LEFT(VLOOKUP($A98,'Fanion Dames'!$A:$C,3,FALSE),1)="T",3,IF(LEFT(VLOOKUP($A98,'Fanion Dames'!$A:$C,3,FALSE),1)="L",2,IF(LEFT(VLOOKUP($A98,'Fanion Dames'!$A:$C,3,FALSE),1)="P",1,0))))</f>
        <v>0</v>
      </c>
      <c r="L98" s="7">
        <f>IF(ISERROR(VLOOKUP($A98,'Fanion Dames'!$E:$G,3,FALSE))=TRUE,0,IF(LEFT(VLOOKUP($A98,'Fanion Dames'!$E:$G,3,FALSE),1)="T",2,IF(LEFT(VLOOKUP($A98,'Fanion Dames'!$E:$G,3,FALSE),1)="L",2,IF(LEFT(VLOOKUP($A98,'Fanion Dames'!$E:$G,3,FALSE),1)="P",1,0))))</f>
        <v>0</v>
      </c>
      <c r="M98" s="7" t="str">
        <f>VLOOKUP($A98,'Aantal &lt;21'!$A:$D,4,FALSE)</f>
        <v/>
      </c>
      <c r="N98" s="7">
        <f>IF(ISERROR(VLOOKUP(A98,Jeugdfonds!A93:C310,3,FALSE))=TRUE,1,IF(VLOOKUP(A98,Jeugdfonds!A93:C310,3,FALSE)&gt;=6000,5,IF(VLOOKUP(A98,Jeugdfonds!A93:C310,3,FALSE)&gt;=3000,4,IF(VLOOKUP(A98,Jeugdfonds!A93:C310,3,FALSE)&gt;=1000,3,IF(VLOOKUP(A98,Jeugdfonds!A93:C310,3,FALSE)&gt;=100,2,1)))))</f>
        <v>3</v>
      </c>
      <c r="O98" s="16">
        <f t="shared" si="6"/>
        <v>3</v>
      </c>
      <c r="P98" s="12">
        <f>IF(ISERROR(VLOOKUP($A98,Jeugdcoördinator!$A:$C,4,FALSE))=TRUE,0,IF(VLOOKUP($A98,Jeugdcoördinator!$A:$C,4,FALSE)="Professioneel",3,IF(VLOOKUP($A98,Jeugdcoördinator!$A:$C,4,FALSE)="Vrijwilliger",2,0)))</f>
        <v>0</v>
      </c>
      <c r="Q98" s="12">
        <f>IF(VLOOKUP($A98,'Extra Dipl. Onderbouw'!A:C,3,FALSE)="",0,IF(VLOOKUP($A98,'Extra Dipl. Onderbouw'!A:C,3,FALSE)&lt;&gt;"Instructeur B",3,1))</f>
        <v>3</v>
      </c>
      <c r="R98" s="12">
        <f>IF(ISERROR(VLOOKUP($A98,Jeugdleden!$A:$C,3,FALSE))=TRUE,1,IF(VLOOKUP($A98,Jeugdleden!$A:$C,3,FALSE)&gt;=125,5,IF(VLOOKUP($A98,Jeugdleden!$A:$C,3,FALSE)&gt;=100,4,IF(VLOOKUP($A98,Jeugdleden!$A:$C,3,FALSE)&gt;=75,3,IF(VLOOKUP($A98,Jeugdleden!$A:$C,3,FALSE)&gt;=50,2,1)))))</f>
        <v>3</v>
      </c>
      <c r="S98" s="14">
        <f t="shared" si="7"/>
        <v>6</v>
      </c>
    </row>
    <row r="99" spans="1:19" x14ac:dyDescent="0.25">
      <c r="A99" s="25">
        <v>1484</v>
      </c>
      <c r="B99" s="25" t="str">
        <f>VLOOKUP($A99,Para!$D$1:$E$996,2,FALSE)</f>
        <v>Oxaco BBC Boechout</v>
      </c>
      <c r="C99" s="18">
        <f>IF(VLOOKUP($A99,Faciliteiten!$A:$D,3,FALSE)="&gt;=2m",5,IF(VLOOKUP($A99,Faciliteiten!$A:$D,3,FALSE)="&lt;2m-&gt;=1m",3,1))</f>
        <v>5</v>
      </c>
      <c r="D99" s="18">
        <f>IF(VLOOKUP($A99,Faciliteiten!$A:$D,4,FALSE)="Klasse 3",5,IF(VLOOKUP($A99,Faciliteiten!$A:$D,4,FALSE)="Klasse 2",3,1))</f>
        <v>5</v>
      </c>
      <c r="E99" s="20">
        <f t="shared" si="4"/>
        <v>10</v>
      </c>
      <c r="F99" s="6">
        <f>IF(ISERROR(VLOOKUP($A99,'Fanion Heren'!$A:$C,3,FALSE))=TRUE,0,IF(VLOOKUP($A99,'Fanion Heren'!$A:$C,3,FALSE)="BNXT",3,IF(LEFT(VLOOKUP($A99,'Fanion Heren'!$A:$C,3,FALSE),1)="T",3,IF(LEFT(VLOOKUP($A99,'Fanion Heren'!$A:$C,3,FALSE),1)="L",2,IF(LEFT(VLOOKUP($A99,'Fanion Heren'!$A:$C,3,FALSE),1)="P",1,0)))))</f>
        <v>3</v>
      </c>
      <c r="G99" s="6">
        <f>IF(ISERROR(VLOOKUP($A99,'Fanion Heren'!$E:$G,3,FALSE))=TRUE,0,IF(VLOOKUP($A99,'Fanion Heren'!$E:$G,3,FALSE)="EML",2,IF(LEFT(VLOOKUP($A99,'Fanion Heren'!$E:$G,3,FALSE),1)="T",2,IF(LEFT(VLOOKUP($A99,'Fanion Heren'!$E:$G,3,FALSE),1)="L",2,IF(LEFT(VLOOKUP($A99,'Fanion Heren'!$E:$G,3,FALSE),1)="P",1,0)))))</f>
        <v>2</v>
      </c>
      <c r="H99" s="6">
        <f>VLOOKUP($A99,'Aantal &lt;21'!$A:$C,3,FALSE)</f>
        <v>5</v>
      </c>
      <c r="I99" s="6">
        <f>IF(ISERROR(VLOOKUP($A99,Jeugdfonds!$A:$C,3,FALSE))=TRUE,1,IF(VLOOKUP($A99,Jeugdfonds!$A:$C,3,FALSE)&gt;=6000,5,IF(VLOOKUP($A99,Jeugdfonds!$A:$C,3,FALSE)&gt;=3000,4,IF(VLOOKUP($A99,Jeugdfonds!$A:$C,3,FALSE)&gt;=1000,3,IF(VLOOKUP($A99,Jeugdfonds!$A:$C,3,FALSE)&gt;=100,2,1)))))</f>
        <v>5</v>
      </c>
      <c r="J99" s="10">
        <f t="shared" si="5"/>
        <v>15</v>
      </c>
      <c r="K99" s="7">
        <f>IF(ISERROR(VLOOKUP($A99,'Fanion Dames'!$A:$C,3,FALSE))=TRUE,0,IF(LEFT(VLOOKUP($A99,'Fanion Dames'!$A:$C,3,FALSE),1)="T",3,IF(LEFT(VLOOKUP($A99,'Fanion Dames'!$A:$C,3,FALSE),1)="L",2,IF(LEFT(VLOOKUP($A99,'Fanion Dames'!$A:$C,3,FALSE),1)="P",1,0))))</f>
        <v>0</v>
      </c>
      <c r="L99" s="7">
        <f>IF(ISERROR(VLOOKUP($A99,'Fanion Dames'!$E:$G,3,FALSE))=TRUE,0,IF(LEFT(VLOOKUP($A99,'Fanion Dames'!$E:$G,3,FALSE),1)="T",2,IF(LEFT(VLOOKUP($A99,'Fanion Dames'!$E:$G,3,FALSE),1)="L",2,IF(LEFT(VLOOKUP($A99,'Fanion Dames'!$E:$G,3,FALSE),1)="P",1,0))))</f>
        <v>0</v>
      </c>
      <c r="M99" s="7" t="str">
        <f>VLOOKUP($A99,'Aantal &lt;21'!$A:$D,4,FALSE)</f>
        <v/>
      </c>
      <c r="N99" s="7">
        <f>IF(ISERROR(VLOOKUP(A99,Jeugdfonds!A93:C311,3,FALSE))=TRUE,1,IF(VLOOKUP(A99,Jeugdfonds!A93:C311,3,FALSE)&gt;=6000,5,IF(VLOOKUP(A99,Jeugdfonds!A93:C311,3,FALSE)&gt;=3000,4,IF(VLOOKUP(A99,Jeugdfonds!A93:C311,3,FALSE)&gt;=1000,3,IF(VLOOKUP(A99,Jeugdfonds!A93:C311,3,FALSE)&gt;=100,2,1)))))</f>
        <v>5</v>
      </c>
      <c r="O99" s="16">
        <f t="shared" si="6"/>
        <v>5</v>
      </c>
      <c r="P99" s="12">
        <f>IF(ISERROR(VLOOKUP($A99,Jeugdcoördinator!$A:$C,4,FALSE))=TRUE,0,IF(VLOOKUP($A99,Jeugdcoördinator!$A:$C,4,FALSE)="Professioneel",3,IF(VLOOKUP($A99,Jeugdcoördinator!$A:$C,4,FALSE)="Vrijwilliger",2,0)))</f>
        <v>0</v>
      </c>
      <c r="Q99" s="12">
        <f>IF(VLOOKUP($A99,'Extra Dipl. Onderbouw'!A:C,3,FALSE)="",0,IF(VLOOKUP($A99,'Extra Dipl. Onderbouw'!A:C,3,FALSE)&lt;&gt;"Instructeur B",3,1))</f>
        <v>0</v>
      </c>
      <c r="R99" s="12">
        <f>IF(ISERROR(VLOOKUP($A99,Jeugdleden!$A:$C,3,FALSE))=TRUE,1,IF(VLOOKUP($A99,Jeugdleden!$A:$C,3,FALSE)&gt;=125,5,IF(VLOOKUP($A99,Jeugdleden!$A:$C,3,FALSE)&gt;=100,4,IF(VLOOKUP($A99,Jeugdleden!$A:$C,3,FALSE)&gt;=75,3,IF(VLOOKUP($A99,Jeugdleden!$A:$C,3,FALSE)&gt;=50,2,1)))))</f>
        <v>4</v>
      </c>
      <c r="S99" s="14">
        <f t="shared" si="7"/>
        <v>4</v>
      </c>
    </row>
    <row r="100" spans="1:19" x14ac:dyDescent="0.25">
      <c r="A100" s="25">
        <v>1485</v>
      </c>
      <c r="B100" s="25" t="str">
        <f>VLOOKUP($A100,Para!$D$1:$E$996,2,FALSE)</f>
        <v>Bilzerse BC</v>
      </c>
      <c r="C100" s="18">
        <f>IF(VLOOKUP($A100,Faciliteiten!$A:$D,3,FALSE)="&gt;=2m",5,IF(VLOOKUP($A100,Faciliteiten!$A:$D,3,FALSE)="&lt;2m-&gt;=1m",3,1))</f>
        <v>1</v>
      </c>
      <c r="D100" s="18">
        <f>IF(VLOOKUP($A100,Faciliteiten!$A:$D,4,FALSE)="Klasse 3",5,IF(VLOOKUP($A100,Faciliteiten!$A:$D,4,FALSE)="Klasse 2",3,1))</f>
        <v>1</v>
      </c>
      <c r="E100" s="20">
        <f t="shared" si="4"/>
        <v>2</v>
      </c>
      <c r="F100" s="6">
        <f>IF(ISERROR(VLOOKUP($A100,'Fanion Heren'!$A:$C,3,FALSE))=TRUE,0,IF(VLOOKUP($A100,'Fanion Heren'!$A:$C,3,FALSE)="BNXT",3,IF(LEFT(VLOOKUP($A100,'Fanion Heren'!$A:$C,3,FALSE),1)="T",3,IF(LEFT(VLOOKUP($A100,'Fanion Heren'!$A:$C,3,FALSE),1)="L",2,IF(LEFT(VLOOKUP($A100,'Fanion Heren'!$A:$C,3,FALSE),1)="P",1,0)))))</f>
        <v>0</v>
      </c>
      <c r="G100" s="6">
        <f>IF(ISERROR(VLOOKUP($A100,'Fanion Heren'!$E:$G,3,FALSE))=TRUE,0,IF(VLOOKUP($A100,'Fanion Heren'!$E:$G,3,FALSE)="EML",2,IF(LEFT(VLOOKUP($A100,'Fanion Heren'!$E:$G,3,FALSE),1)="T",2,IF(LEFT(VLOOKUP($A100,'Fanion Heren'!$E:$G,3,FALSE),1)="L",2,IF(LEFT(VLOOKUP($A100,'Fanion Heren'!$E:$G,3,FALSE),1)="P",1,0)))))</f>
        <v>0</v>
      </c>
      <c r="H100" s="6" t="str">
        <f>VLOOKUP($A100,'Aantal &lt;21'!$A:$C,3,FALSE)</f>
        <v/>
      </c>
      <c r="I100" s="6">
        <f>IF(ISERROR(VLOOKUP($A100,Jeugdfonds!$A:$C,3,FALSE))=TRUE,1,IF(VLOOKUP($A100,Jeugdfonds!$A:$C,3,FALSE)&gt;=6000,5,IF(VLOOKUP($A100,Jeugdfonds!$A:$C,3,FALSE)&gt;=3000,4,IF(VLOOKUP($A100,Jeugdfonds!$A:$C,3,FALSE)&gt;=1000,3,IF(VLOOKUP($A100,Jeugdfonds!$A:$C,3,FALSE)&gt;=100,2,1)))))</f>
        <v>2</v>
      </c>
      <c r="J100" s="10">
        <f t="shared" si="5"/>
        <v>2</v>
      </c>
      <c r="K100" s="7">
        <f>IF(ISERROR(VLOOKUP($A100,'Fanion Dames'!$A:$C,3,FALSE))=TRUE,0,IF(LEFT(VLOOKUP($A100,'Fanion Dames'!$A:$C,3,FALSE),1)="T",3,IF(LEFT(VLOOKUP($A100,'Fanion Dames'!$A:$C,3,FALSE),1)="L",2,IF(LEFT(VLOOKUP($A100,'Fanion Dames'!$A:$C,3,FALSE),1)="P",1,0))))</f>
        <v>0</v>
      </c>
      <c r="L100" s="7">
        <f>IF(ISERROR(VLOOKUP($A100,'Fanion Dames'!$E:$G,3,FALSE))=TRUE,0,IF(LEFT(VLOOKUP($A100,'Fanion Dames'!$E:$G,3,FALSE),1)="T",2,IF(LEFT(VLOOKUP($A100,'Fanion Dames'!$E:$G,3,FALSE),1)="L",2,IF(LEFT(VLOOKUP($A100,'Fanion Dames'!$E:$G,3,FALSE),1)="P",1,0))))</f>
        <v>0</v>
      </c>
      <c r="M100" s="7" t="str">
        <f>VLOOKUP($A100,'Aantal &lt;21'!$A:$D,4,FALSE)</f>
        <v/>
      </c>
      <c r="N100" s="7">
        <f>IF(ISERROR(VLOOKUP(A100,Jeugdfonds!A94:C312,3,FALSE))=TRUE,1,IF(VLOOKUP(A100,Jeugdfonds!A94:C312,3,FALSE)&gt;=6000,5,IF(VLOOKUP(A100,Jeugdfonds!A94:C312,3,FALSE)&gt;=3000,4,IF(VLOOKUP(A100,Jeugdfonds!A94:C312,3,FALSE)&gt;=1000,3,IF(VLOOKUP(A100,Jeugdfonds!A94:C312,3,FALSE)&gt;=100,2,1)))))</f>
        <v>2</v>
      </c>
      <c r="O100" s="16">
        <f t="shared" si="6"/>
        <v>2</v>
      </c>
      <c r="P100" s="12">
        <f>IF(ISERROR(VLOOKUP($A100,Jeugdcoördinator!$A:$C,4,FALSE))=TRUE,0,IF(VLOOKUP($A100,Jeugdcoördinator!$A:$C,4,FALSE)="Professioneel",3,IF(VLOOKUP($A100,Jeugdcoördinator!$A:$C,4,FALSE)="Vrijwilliger",2,0)))</f>
        <v>0</v>
      </c>
      <c r="Q100" s="12">
        <f>IF(VLOOKUP($A100,'Extra Dipl. Onderbouw'!A:C,3,FALSE)="",0,IF(VLOOKUP($A100,'Extra Dipl. Onderbouw'!A:C,3,FALSE)&lt;&gt;"Instructeur B",3,1))</f>
        <v>0</v>
      </c>
      <c r="R100" s="12">
        <f>IF(ISERROR(VLOOKUP($A100,Jeugdleden!$A:$C,3,FALSE))=TRUE,1,IF(VLOOKUP($A100,Jeugdleden!$A:$C,3,FALSE)&gt;=125,5,IF(VLOOKUP($A100,Jeugdleden!$A:$C,3,FALSE)&gt;=100,4,IF(VLOOKUP($A100,Jeugdleden!$A:$C,3,FALSE)&gt;=75,3,IF(VLOOKUP($A100,Jeugdleden!$A:$C,3,FALSE)&gt;=50,2,1)))))</f>
        <v>4</v>
      </c>
      <c r="S100" s="14">
        <f t="shared" si="7"/>
        <v>4</v>
      </c>
    </row>
    <row r="101" spans="1:19" x14ac:dyDescent="0.25">
      <c r="A101" s="25">
        <v>1516</v>
      </c>
      <c r="B101" s="25" t="str">
        <f>VLOOKUP($A101,Para!$D$1:$E$996,2,FALSE)</f>
        <v>BBC Wervik</v>
      </c>
      <c r="C101" s="18">
        <f>IF(VLOOKUP($A101,Faciliteiten!$A:$D,3,FALSE)="&gt;=2m",5,IF(VLOOKUP($A101,Faciliteiten!$A:$D,3,FALSE)="&lt;2m-&gt;=1m",3,1))</f>
        <v>3</v>
      </c>
      <c r="D101" s="18">
        <f>IF(VLOOKUP($A101,Faciliteiten!$A:$D,4,FALSE)="Klasse 3",5,IF(VLOOKUP($A101,Faciliteiten!$A:$D,4,FALSE)="Klasse 2",3,1))</f>
        <v>5</v>
      </c>
      <c r="E101" s="20">
        <f t="shared" si="4"/>
        <v>8</v>
      </c>
      <c r="F101" s="6">
        <f>IF(ISERROR(VLOOKUP($A101,'Fanion Heren'!$A:$C,3,FALSE))=TRUE,0,IF(VLOOKUP($A101,'Fanion Heren'!$A:$C,3,FALSE)="BNXT",3,IF(LEFT(VLOOKUP($A101,'Fanion Heren'!$A:$C,3,FALSE),1)="T",3,IF(LEFT(VLOOKUP($A101,'Fanion Heren'!$A:$C,3,FALSE),1)="L",2,IF(LEFT(VLOOKUP($A101,'Fanion Heren'!$A:$C,3,FALSE),1)="P",1,0)))))</f>
        <v>0</v>
      </c>
      <c r="G101" s="6">
        <f>IF(ISERROR(VLOOKUP($A101,'Fanion Heren'!$E:$G,3,FALSE))=TRUE,0,IF(VLOOKUP($A101,'Fanion Heren'!$E:$G,3,FALSE)="EML",2,IF(LEFT(VLOOKUP($A101,'Fanion Heren'!$E:$G,3,FALSE),1)="T",2,IF(LEFT(VLOOKUP($A101,'Fanion Heren'!$E:$G,3,FALSE),1)="L",2,IF(LEFT(VLOOKUP($A101,'Fanion Heren'!$E:$G,3,FALSE),1)="P",1,0)))))</f>
        <v>0</v>
      </c>
      <c r="H101" s="6" t="str">
        <f>VLOOKUP($A101,'Aantal &lt;21'!$A:$C,3,FALSE)</f>
        <v/>
      </c>
      <c r="I101" s="6">
        <f>IF(ISERROR(VLOOKUP($A101,Jeugdfonds!$A:$C,3,FALSE))=TRUE,1,IF(VLOOKUP($A101,Jeugdfonds!$A:$C,3,FALSE)&gt;=6000,5,IF(VLOOKUP($A101,Jeugdfonds!$A:$C,3,FALSE)&gt;=3000,4,IF(VLOOKUP($A101,Jeugdfonds!$A:$C,3,FALSE)&gt;=1000,3,IF(VLOOKUP($A101,Jeugdfonds!$A:$C,3,FALSE)&gt;=100,2,1)))))</f>
        <v>2</v>
      </c>
      <c r="J101" s="10">
        <f t="shared" si="5"/>
        <v>2</v>
      </c>
      <c r="K101" s="7">
        <f>IF(ISERROR(VLOOKUP($A101,'Fanion Dames'!$A:$C,3,FALSE))=TRUE,0,IF(LEFT(VLOOKUP($A101,'Fanion Dames'!$A:$C,3,FALSE),1)="T",3,IF(LEFT(VLOOKUP($A101,'Fanion Dames'!$A:$C,3,FALSE),1)="L",2,IF(LEFT(VLOOKUP($A101,'Fanion Dames'!$A:$C,3,FALSE),1)="P",1,0))))</f>
        <v>0</v>
      </c>
      <c r="L101" s="7">
        <f>IF(ISERROR(VLOOKUP($A101,'Fanion Dames'!$E:$G,3,FALSE))=TRUE,0,IF(LEFT(VLOOKUP($A101,'Fanion Dames'!$E:$G,3,FALSE),1)="T",2,IF(LEFT(VLOOKUP($A101,'Fanion Dames'!$E:$G,3,FALSE),1)="L",2,IF(LEFT(VLOOKUP($A101,'Fanion Dames'!$E:$G,3,FALSE),1)="P",1,0))))</f>
        <v>0</v>
      </c>
      <c r="M101" s="7" t="str">
        <f>VLOOKUP($A101,'Aantal &lt;21'!$A:$D,4,FALSE)</f>
        <v/>
      </c>
      <c r="N101" s="7">
        <f>IF(ISERROR(VLOOKUP(A101,Jeugdfonds!A96:C314,3,FALSE))=TRUE,1,IF(VLOOKUP(A101,Jeugdfonds!A96:C314,3,FALSE)&gt;=6000,5,IF(VLOOKUP(A101,Jeugdfonds!A96:C314,3,FALSE)&gt;=3000,4,IF(VLOOKUP(A101,Jeugdfonds!A96:C314,3,FALSE)&gt;=1000,3,IF(VLOOKUP(A101,Jeugdfonds!A96:C314,3,FALSE)&gt;=100,2,1)))))</f>
        <v>2</v>
      </c>
      <c r="O101" s="16">
        <f t="shared" si="6"/>
        <v>2</v>
      </c>
      <c r="P101" s="12">
        <f>IF(ISERROR(VLOOKUP($A101,Jeugdcoördinator!$A:$C,4,FALSE))=TRUE,0,IF(VLOOKUP($A101,Jeugdcoördinator!$A:$C,4,FALSE)="Professioneel",3,IF(VLOOKUP($A101,Jeugdcoördinator!$A:$C,4,FALSE)="Vrijwilliger",2,0)))</f>
        <v>0</v>
      </c>
      <c r="Q101" s="12">
        <f>IF(VLOOKUP($A101,'Extra Dipl. Onderbouw'!A:C,3,FALSE)="",0,IF(VLOOKUP($A101,'Extra Dipl. Onderbouw'!A:C,3,FALSE)&lt;&gt;"Instructeur B",3,1))</f>
        <v>0</v>
      </c>
      <c r="R101" s="12">
        <f>IF(ISERROR(VLOOKUP($A101,Jeugdleden!$A:$C,3,FALSE))=TRUE,1,IF(VLOOKUP($A101,Jeugdleden!$A:$C,3,FALSE)&gt;=125,5,IF(VLOOKUP($A101,Jeugdleden!$A:$C,3,FALSE)&gt;=100,4,IF(VLOOKUP($A101,Jeugdleden!$A:$C,3,FALSE)&gt;=75,3,IF(VLOOKUP($A101,Jeugdleden!$A:$C,3,FALSE)&gt;=50,2,1)))))</f>
        <v>5</v>
      </c>
      <c r="S101" s="14">
        <f t="shared" si="7"/>
        <v>5</v>
      </c>
    </row>
    <row r="102" spans="1:19" x14ac:dyDescent="0.25">
      <c r="A102" s="25">
        <v>1518</v>
      </c>
      <c r="B102" s="25" t="str">
        <f>VLOOKUP($A102,Para!$D$1:$E$996,2,FALSE)</f>
        <v>Guco Lier</v>
      </c>
      <c r="C102" s="18">
        <f>IF(VLOOKUP($A102,Faciliteiten!$A:$D,3,FALSE)="&gt;=2m",5,IF(VLOOKUP($A102,Faciliteiten!$A:$D,3,FALSE)="&lt;2m-&gt;=1m",3,1))</f>
        <v>5</v>
      </c>
      <c r="D102" s="18">
        <f>IF(VLOOKUP($A102,Faciliteiten!$A:$D,4,FALSE)="Klasse 3",5,IF(VLOOKUP($A102,Faciliteiten!$A:$D,4,FALSE)="Klasse 2",3,1))</f>
        <v>5</v>
      </c>
      <c r="E102" s="20">
        <f t="shared" si="4"/>
        <v>10</v>
      </c>
      <c r="F102" s="6">
        <f>IF(ISERROR(VLOOKUP($A102,'Fanion Heren'!$A:$C,3,FALSE))=TRUE,0,IF(VLOOKUP($A102,'Fanion Heren'!$A:$C,3,FALSE)="BNXT",3,IF(LEFT(VLOOKUP($A102,'Fanion Heren'!$A:$C,3,FALSE),1)="T",3,IF(LEFT(VLOOKUP($A102,'Fanion Heren'!$A:$C,3,FALSE),1)="L",2,IF(LEFT(VLOOKUP($A102,'Fanion Heren'!$A:$C,3,FALSE),1)="P",1,0)))))</f>
        <v>3</v>
      </c>
      <c r="G102" s="6">
        <f>IF(ISERROR(VLOOKUP($A102,'Fanion Heren'!$E:$G,3,FALSE))=TRUE,0,IF(VLOOKUP($A102,'Fanion Heren'!$E:$G,3,FALSE)="EML",2,IF(LEFT(VLOOKUP($A102,'Fanion Heren'!$E:$G,3,FALSE),1)="T",2,IF(LEFT(VLOOKUP($A102,'Fanion Heren'!$E:$G,3,FALSE),1)="L",2,IF(LEFT(VLOOKUP($A102,'Fanion Heren'!$E:$G,3,FALSE),1)="P",1,0)))))</f>
        <v>2</v>
      </c>
      <c r="H102" s="6">
        <f>VLOOKUP($A102,'Aantal &lt;21'!$A:$C,3,FALSE)</f>
        <v>5</v>
      </c>
      <c r="I102" s="6">
        <f>IF(ISERROR(VLOOKUP($A102,Jeugdfonds!$A:$C,3,FALSE))=TRUE,1,IF(VLOOKUP($A102,Jeugdfonds!$A:$C,3,FALSE)&gt;=6000,5,IF(VLOOKUP($A102,Jeugdfonds!$A:$C,3,FALSE)&gt;=3000,4,IF(VLOOKUP($A102,Jeugdfonds!$A:$C,3,FALSE)&gt;=1000,3,IF(VLOOKUP($A102,Jeugdfonds!$A:$C,3,FALSE)&gt;=100,2,1)))))</f>
        <v>5</v>
      </c>
      <c r="J102" s="10">
        <f t="shared" si="5"/>
        <v>15</v>
      </c>
      <c r="K102" s="7">
        <f>IF(ISERROR(VLOOKUP($A102,'Fanion Dames'!$A:$C,3,FALSE))=TRUE,0,IF(LEFT(VLOOKUP($A102,'Fanion Dames'!$A:$C,3,FALSE),1)="T",3,IF(LEFT(VLOOKUP($A102,'Fanion Dames'!$A:$C,3,FALSE),1)="L",2,IF(LEFT(VLOOKUP($A102,'Fanion Dames'!$A:$C,3,FALSE),1)="P",1,0))))</f>
        <v>0</v>
      </c>
      <c r="L102" s="7">
        <f>IF(ISERROR(VLOOKUP($A102,'Fanion Dames'!$E:$G,3,FALSE))=TRUE,0,IF(LEFT(VLOOKUP($A102,'Fanion Dames'!$E:$G,3,FALSE),1)="T",2,IF(LEFT(VLOOKUP($A102,'Fanion Dames'!$E:$G,3,FALSE),1)="L",2,IF(LEFT(VLOOKUP($A102,'Fanion Dames'!$E:$G,3,FALSE),1)="P",1,0))))</f>
        <v>0</v>
      </c>
      <c r="M102" s="7" t="str">
        <f>VLOOKUP($A102,'Aantal &lt;21'!$A:$D,4,FALSE)</f>
        <v/>
      </c>
      <c r="N102" s="7">
        <f>IF(ISERROR(VLOOKUP(A102,Jeugdfonds!A97:C315,3,FALSE))=TRUE,1,IF(VLOOKUP(A102,Jeugdfonds!A97:C315,3,FALSE)&gt;=6000,5,IF(VLOOKUP(A102,Jeugdfonds!A97:C315,3,FALSE)&gt;=3000,4,IF(VLOOKUP(A102,Jeugdfonds!A97:C315,3,FALSE)&gt;=1000,3,IF(VLOOKUP(A102,Jeugdfonds!A97:C315,3,FALSE)&gt;=100,2,1)))))</f>
        <v>5</v>
      </c>
      <c r="O102" s="16">
        <f t="shared" si="6"/>
        <v>5</v>
      </c>
      <c r="P102" s="12">
        <f>IF(ISERROR(VLOOKUP($A102,Jeugdcoördinator!$A:$C,4,FALSE))=TRUE,0,IF(VLOOKUP($A102,Jeugdcoördinator!$A:$C,4,FALSE)="Professioneel",3,IF(VLOOKUP($A102,Jeugdcoördinator!$A:$C,4,FALSE)="Vrijwilliger",2,0)))</f>
        <v>0</v>
      </c>
      <c r="Q102" s="12">
        <f>IF(VLOOKUP($A102,'Extra Dipl. Onderbouw'!A:C,3,FALSE)="",0,IF(VLOOKUP($A102,'Extra Dipl. Onderbouw'!A:C,3,FALSE)&lt;&gt;"Instructeur B",3,1))</f>
        <v>3</v>
      </c>
      <c r="R102" s="12">
        <f>IF(ISERROR(VLOOKUP($A102,Jeugdleden!$A:$C,3,FALSE))=TRUE,1,IF(VLOOKUP($A102,Jeugdleden!$A:$C,3,FALSE)&gt;=125,5,IF(VLOOKUP($A102,Jeugdleden!$A:$C,3,FALSE)&gt;=100,4,IF(VLOOKUP($A102,Jeugdleden!$A:$C,3,FALSE)&gt;=75,3,IF(VLOOKUP($A102,Jeugdleden!$A:$C,3,FALSE)&gt;=50,2,1)))))</f>
        <v>5</v>
      </c>
      <c r="S102" s="14">
        <f t="shared" si="7"/>
        <v>8</v>
      </c>
    </row>
    <row r="103" spans="1:19" x14ac:dyDescent="0.25">
      <c r="A103" s="25">
        <v>1519</v>
      </c>
      <c r="B103" s="25" t="str">
        <f>VLOOKUP($A103,Para!$D$1:$E$996,2,FALSE)</f>
        <v>Dynamo Bertem</v>
      </c>
      <c r="C103" s="18">
        <f>IF(VLOOKUP($A103,Faciliteiten!$A:$D,3,FALSE)="&gt;=2m",5,IF(VLOOKUP($A103,Faciliteiten!$A:$D,3,FALSE)="&lt;2m-&gt;=1m",3,1))</f>
        <v>5</v>
      </c>
      <c r="D103" s="18">
        <f>IF(VLOOKUP($A103,Faciliteiten!$A:$D,4,FALSE)="Klasse 3",5,IF(VLOOKUP($A103,Faciliteiten!$A:$D,4,FALSE)="Klasse 2",3,1))</f>
        <v>5</v>
      </c>
      <c r="E103" s="20">
        <f t="shared" si="4"/>
        <v>10</v>
      </c>
      <c r="F103" s="6">
        <f>IF(ISERROR(VLOOKUP($A103,'Fanion Heren'!$A:$C,3,FALSE))=TRUE,0,IF(VLOOKUP($A103,'Fanion Heren'!$A:$C,3,FALSE)="BNXT",3,IF(LEFT(VLOOKUP($A103,'Fanion Heren'!$A:$C,3,FALSE),1)="T",3,IF(LEFT(VLOOKUP($A103,'Fanion Heren'!$A:$C,3,FALSE),1)="L",2,IF(LEFT(VLOOKUP($A103,'Fanion Heren'!$A:$C,3,FALSE),1)="P",1,0)))))</f>
        <v>0</v>
      </c>
      <c r="G103" s="6">
        <f>IF(ISERROR(VLOOKUP($A103,'Fanion Heren'!$E:$G,3,FALSE))=TRUE,0,IF(VLOOKUP($A103,'Fanion Heren'!$E:$G,3,FALSE)="EML",2,IF(LEFT(VLOOKUP($A103,'Fanion Heren'!$E:$G,3,FALSE),1)="T",2,IF(LEFT(VLOOKUP($A103,'Fanion Heren'!$E:$G,3,FALSE),1)="L",2,IF(LEFT(VLOOKUP($A103,'Fanion Heren'!$E:$G,3,FALSE),1)="P",1,0)))))</f>
        <v>0</v>
      </c>
      <c r="H103" s="6" t="str">
        <f>VLOOKUP($A103,'Aantal &lt;21'!$A:$C,3,FALSE)</f>
        <v/>
      </c>
      <c r="I103" s="6">
        <f>IF(ISERROR(VLOOKUP($A103,Jeugdfonds!$A:$C,3,FALSE))=TRUE,1,IF(VLOOKUP($A103,Jeugdfonds!$A:$C,3,FALSE)&gt;=6000,5,IF(VLOOKUP($A103,Jeugdfonds!$A:$C,3,FALSE)&gt;=3000,4,IF(VLOOKUP($A103,Jeugdfonds!$A:$C,3,FALSE)&gt;=1000,3,IF(VLOOKUP($A103,Jeugdfonds!$A:$C,3,FALSE)&gt;=100,2,1)))))</f>
        <v>3</v>
      </c>
      <c r="J103" s="10">
        <f t="shared" si="5"/>
        <v>3</v>
      </c>
      <c r="K103" s="7">
        <f>IF(ISERROR(VLOOKUP($A103,'Fanion Dames'!$A:$C,3,FALSE))=TRUE,0,IF(LEFT(VLOOKUP($A103,'Fanion Dames'!$A:$C,3,FALSE),1)="T",3,IF(LEFT(VLOOKUP($A103,'Fanion Dames'!$A:$C,3,FALSE),1)="L",2,IF(LEFT(VLOOKUP($A103,'Fanion Dames'!$A:$C,3,FALSE),1)="P",1,0))))</f>
        <v>0</v>
      </c>
      <c r="L103" s="7">
        <f>IF(ISERROR(VLOOKUP($A103,'Fanion Dames'!$E:$G,3,FALSE))=TRUE,0,IF(LEFT(VLOOKUP($A103,'Fanion Dames'!$E:$G,3,FALSE),1)="T",2,IF(LEFT(VLOOKUP($A103,'Fanion Dames'!$E:$G,3,FALSE),1)="L",2,IF(LEFT(VLOOKUP($A103,'Fanion Dames'!$E:$G,3,FALSE),1)="P",1,0))))</f>
        <v>0</v>
      </c>
      <c r="M103" s="7" t="str">
        <f>VLOOKUP($A103,'Aantal &lt;21'!$A:$D,4,FALSE)</f>
        <v/>
      </c>
      <c r="N103" s="7">
        <f>IF(ISERROR(VLOOKUP(A103,Jeugdfonds!A98:C316,3,FALSE))=TRUE,1,IF(VLOOKUP(A103,Jeugdfonds!A98:C316,3,FALSE)&gt;=6000,5,IF(VLOOKUP(A103,Jeugdfonds!A98:C316,3,FALSE)&gt;=3000,4,IF(VLOOKUP(A103,Jeugdfonds!A98:C316,3,FALSE)&gt;=1000,3,IF(VLOOKUP(A103,Jeugdfonds!A98:C316,3,FALSE)&gt;=100,2,1)))))</f>
        <v>3</v>
      </c>
      <c r="O103" s="16">
        <f t="shared" si="6"/>
        <v>3</v>
      </c>
      <c r="P103" s="12">
        <f>IF(ISERROR(VLOOKUP($A103,Jeugdcoördinator!$A:$C,4,FALSE))=TRUE,0,IF(VLOOKUP($A103,Jeugdcoördinator!$A:$C,4,FALSE)="Professioneel",3,IF(VLOOKUP($A103,Jeugdcoördinator!$A:$C,4,FALSE)="Vrijwilliger",2,0)))</f>
        <v>0</v>
      </c>
      <c r="Q103" s="12">
        <f>IF(VLOOKUP($A103,'Extra Dipl. Onderbouw'!A:C,3,FALSE)="",0,IF(VLOOKUP($A103,'Extra Dipl. Onderbouw'!A:C,3,FALSE)&lt;&gt;"Instructeur B",3,1))</f>
        <v>0</v>
      </c>
      <c r="R103" s="12">
        <f>IF(ISERROR(VLOOKUP($A103,Jeugdleden!$A:$C,3,FALSE))=TRUE,1,IF(VLOOKUP($A103,Jeugdleden!$A:$C,3,FALSE)&gt;=125,5,IF(VLOOKUP($A103,Jeugdleden!$A:$C,3,FALSE)&gt;=100,4,IF(VLOOKUP($A103,Jeugdleden!$A:$C,3,FALSE)&gt;=75,3,IF(VLOOKUP($A103,Jeugdleden!$A:$C,3,FALSE)&gt;=50,2,1)))))</f>
        <v>5</v>
      </c>
      <c r="S103" s="14">
        <f t="shared" si="7"/>
        <v>5</v>
      </c>
    </row>
    <row r="104" spans="1:19" x14ac:dyDescent="0.25">
      <c r="A104" s="25">
        <v>1526</v>
      </c>
      <c r="B104" s="25" t="str">
        <f>VLOOKUP($A104,Para!$D$1:$E$996,2,FALSE)</f>
        <v>Koninklijke Remant Basics Melsele-Beveren</v>
      </c>
      <c r="C104" s="18">
        <f>IF(VLOOKUP($A104,Faciliteiten!$A:$D,3,FALSE)="&gt;=2m",5,IF(VLOOKUP($A104,Faciliteiten!$A:$D,3,FALSE)="&lt;2m-&gt;=1m",3,1))</f>
        <v>5</v>
      </c>
      <c r="D104" s="18">
        <f>IF(VLOOKUP($A104,Faciliteiten!$A:$D,4,FALSE)="Klasse 3",5,IF(VLOOKUP($A104,Faciliteiten!$A:$D,4,FALSE)="Klasse 2",3,1))</f>
        <v>5</v>
      </c>
      <c r="E104" s="20">
        <f t="shared" si="4"/>
        <v>10</v>
      </c>
      <c r="F104" s="6">
        <f>IF(ISERROR(VLOOKUP($A104,'Fanion Heren'!$A:$C,3,FALSE))=TRUE,0,IF(VLOOKUP($A104,'Fanion Heren'!$A:$C,3,FALSE)="BNXT",3,IF(LEFT(VLOOKUP($A104,'Fanion Heren'!$A:$C,3,FALSE),1)="T",3,IF(LEFT(VLOOKUP($A104,'Fanion Heren'!$A:$C,3,FALSE),1)="L",2,IF(LEFT(VLOOKUP($A104,'Fanion Heren'!$A:$C,3,FALSE),1)="P",1,0)))))</f>
        <v>3</v>
      </c>
      <c r="G104" s="6">
        <f>IF(ISERROR(VLOOKUP($A104,'Fanion Heren'!$E:$G,3,FALSE))=TRUE,0,IF(VLOOKUP($A104,'Fanion Heren'!$E:$G,3,FALSE)="EML",2,IF(LEFT(VLOOKUP($A104,'Fanion Heren'!$E:$G,3,FALSE),1)="T",2,IF(LEFT(VLOOKUP($A104,'Fanion Heren'!$E:$G,3,FALSE),1)="L",2,IF(LEFT(VLOOKUP($A104,'Fanion Heren'!$E:$G,3,FALSE),1)="P",1,0)))))</f>
        <v>1</v>
      </c>
      <c r="H104" s="6">
        <f>VLOOKUP($A104,'Aantal &lt;21'!$A:$C,3,FALSE)</f>
        <v>4</v>
      </c>
      <c r="I104" s="6">
        <f>IF(ISERROR(VLOOKUP($A104,Jeugdfonds!$A:$C,3,FALSE))=TRUE,1,IF(VLOOKUP($A104,Jeugdfonds!$A:$C,3,FALSE)&gt;=6000,5,IF(VLOOKUP($A104,Jeugdfonds!$A:$C,3,FALSE)&gt;=3000,4,IF(VLOOKUP($A104,Jeugdfonds!$A:$C,3,FALSE)&gt;=1000,3,IF(VLOOKUP($A104,Jeugdfonds!$A:$C,3,FALSE)&gt;=100,2,1)))))</f>
        <v>3</v>
      </c>
      <c r="J104" s="10">
        <f t="shared" si="5"/>
        <v>11</v>
      </c>
      <c r="K104" s="7">
        <f>IF(ISERROR(VLOOKUP($A104,'Fanion Dames'!$A:$C,3,FALSE))=TRUE,0,IF(LEFT(VLOOKUP($A104,'Fanion Dames'!$A:$C,3,FALSE),1)="T",3,IF(LEFT(VLOOKUP($A104,'Fanion Dames'!$A:$C,3,FALSE),1)="L",2,IF(LEFT(VLOOKUP($A104,'Fanion Dames'!$A:$C,3,FALSE),1)="P",1,0))))</f>
        <v>2</v>
      </c>
      <c r="L104" s="7">
        <f>IF(ISERROR(VLOOKUP($A104,'Fanion Dames'!$E:$G,3,FALSE))=TRUE,0,IF(LEFT(VLOOKUP($A104,'Fanion Dames'!$E:$G,3,FALSE),1)="T",2,IF(LEFT(VLOOKUP($A104,'Fanion Dames'!$E:$G,3,FALSE),1)="L",2,IF(LEFT(VLOOKUP($A104,'Fanion Dames'!$E:$G,3,FALSE),1)="P",1,0))))</f>
        <v>0</v>
      </c>
      <c r="M104" s="7">
        <f>VLOOKUP($A104,'Aantal &lt;21'!$A:$D,4,FALSE)</f>
        <v>3</v>
      </c>
      <c r="N104" s="7">
        <f>IF(ISERROR(VLOOKUP(A104,Jeugdfonds!A99:C317,3,FALSE))=TRUE,1,IF(VLOOKUP(A104,Jeugdfonds!A99:C317,3,FALSE)&gt;=6000,5,IF(VLOOKUP(A104,Jeugdfonds!A99:C317,3,FALSE)&gt;=3000,4,IF(VLOOKUP(A104,Jeugdfonds!A99:C317,3,FALSE)&gt;=1000,3,IF(VLOOKUP(A104,Jeugdfonds!A99:C317,3,FALSE)&gt;=100,2,1)))))</f>
        <v>3</v>
      </c>
      <c r="O104" s="16">
        <f t="shared" si="6"/>
        <v>8</v>
      </c>
      <c r="P104" s="12">
        <f>IF(ISERROR(VLOOKUP($A104,Jeugdcoördinator!$A:$C,4,FALSE))=TRUE,0,IF(VLOOKUP($A104,Jeugdcoördinator!$A:$C,4,FALSE)="Professioneel",3,IF(VLOOKUP($A104,Jeugdcoördinator!$A:$C,4,FALSE)="Vrijwilliger",2,0)))</f>
        <v>0</v>
      </c>
      <c r="Q104" s="12">
        <f>IF(VLOOKUP($A104,'Extra Dipl. Onderbouw'!A:C,3,FALSE)="",0,IF(VLOOKUP($A104,'Extra Dipl. Onderbouw'!A:C,3,FALSE)&lt;&gt;"Instructeur B",3,1))</f>
        <v>3</v>
      </c>
      <c r="R104" s="12">
        <f>IF(ISERROR(VLOOKUP($A104,Jeugdleden!$A:$C,3,FALSE))=TRUE,1,IF(VLOOKUP($A104,Jeugdleden!$A:$C,3,FALSE)&gt;=125,5,IF(VLOOKUP($A104,Jeugdleden!$A:$C,3,FALSE)&gt;=100,4,IF(VLOOKUP($A104,Jeugdleden!$A:$C,3,FALSE)&gt;=75,3,IF(VLOOKUP($A104,Jeugdleden!$A:$C,3,FALSE)&gt;=50,2,1)))))</f>
        <v>5</v>
      </c>
      <c r="S104" s="14">
        <f t="shared" si="7"/>
        <v>8</v>
      </c>
    </row>
    <row r="105" spans="1:19" x14ac:dyDescent="0.25">
      <c r="A105" s="25">
        <v>1545</v>
      </c>
      <c r="B105" s="25" t="str">
        <f>VLOOKUP($A105,Para!$D$1:$E$996,2,FALSE)</f>
        <v>Jets Basket Zaventem</v>
      </c>
      <c r="C105" s="18">
        <f>IF(VLOOKUP($A105,Faciliteiten!$A:$D,3,FALSE)="&gt;=2m",5,IF(VLOOKUP($A105,Faciliteiten!$A:$D,3,FALSE)="&lt;2m-&gt;=1m",3,1))</f>
        <v>5</v>
      </c>
      <c r="D105" s="18">
        <f>IF(VLOOKUP($A105,Faciliteiten!$A:$D,4,FALSE)="Klasse 3",5,IF(VLOOKUP($A105,Faciliteiten!$A:$D,4,FALSE)="Klasse 2",3,1))</f>
        <v>5</v>
      </c>
      <c r="E105" s="20">
        <f t="shared" si="4"/>
        <v>10</v>
      </c>
      <c r="F105" s="6">
        <f>IF(ISERROR(VLOOKUP($A105,'Fanion Heren'!$A:$C,3,FALSE))=TRUE,0,IF(VLOOKUP($A105,'Fanion Heren'!$A:$C,3,FALSE)="BNXT",3,IF(LEFT(VLOOKUP($A105,'Fanion Heren'!$A:$C,3,FALSE),1)="T",3,IF(LEFT(VLOOKUP($A105,'Fanion Heren'!$A:$C,3,FALSE),1)="L",2,IF(LEFT(VLOOKUP($A105,'Fanion Heren'!$A:$C,3,FALSE),1)="P",1,0)))))</f>
        <v>1</v>
      </c>
      <c r="G105" s="6">
        <f>IF(ISERROR(VLOOKUP($A105,'Fanion Heren'!$E:$G,3,FALSE))=TRUE,0,IF(VLOOKUP($A105,'Fanion Heren'!$E:$G,3,FALSE)="EML",2,IF(LEFT(VLOOKUP($A105,'Fanion Heren'!$E:$G,3,FALSE),1)="T",2,IF(LEFT(VLOOKUP($A105,'Fanion Heren'!$E:$G,3,FALSE),1)="L",2,IF(LEFT(VLOOKUP($A105,'Fanion Heren'!$E:$G,3,FALSE),1)="P",1,0)))))</f>
        <v>0</v>
      </c>
      <c r="H105" s="6" t="str">
        <f>VLOOKUP($A105,'Aantal &lt;21'!$A:$C,3,FALSE)</f>
        <v/>
      </c>
      <c r="I105" s="6">
        <f>IF(ISERROR(VLOOKUP($A105,Jeugdfonds!$A:$C,3,FALSE))=TRUE,1,IF(VLOOKUP($A105,Jeugdfonds!$A:$C,3,FALSE)&gt;=6000,5,IF(VLOOKUP($A105,Jeugdfonds!$A:$C,3,FALSE)&gt;=3000,4,IF(VLOOKUP($A105,Jeugdfonds!$A:$C,3,FALSE)&gt;=1000,3,IF(VLOOKUP($A105,Jeugdfonds!$A:$C,3,FALSE)&gt;=100,2,1)))))</f>
        <v>3</v>
      </c>
      <c r="J105" s="10">
        <f t="shared" si="5"/>
        <v>4</v>
      </c>
      <c r="K105" s="7">
        <f>IF(ISERROR(VLOOKUP($A105,'Fanion Dames'!$A:$C,3,FALSE))=TRUE,0,IF(LEFT(VLOOKUP($A105,'Fanion Dames'!$A:$C,3,FALSE),1)="T",3,IF(LEFT(VLOOKUP($A105,'Fanion Dames'!$A:$C,3,FALSE),1)="L",2,IF(LEFT(VLOOKUP($A105,'Fanion Dames'!$A:$C,3,FALSE),1)="P",1,0))))</f>
        <v>1</v>
      </c>
      <c r="L105" s="7">
        <f>IF(ISERROR(VLOOKUP($A105,'Fanion Dames'!$E:$G,3,FALSE))=TRUE,0,IF(LEFT(VLOOKUP($A105,'Fanion Dames'!$E:$G,3,FALSE),1)="T",2,IF(LEFT(VLOOKUP($A105,'Fanion Dames'!$E:$G,3,FALSE),1)="L",2,IF(LEFT(VLOOKUP($A105,'Fanion Dames'!$E:$G,3,FALSE),1)="P",1,0))))</f>
        <v>0</v>
      </c>
      <c r="M105" s="7" t="str">
        <f>VLOOKUP($A105,'Aantal &lt;21'!$A:$D,4,FALSE)</f>
        <v/>
      </c>
      <c r="N105" s="7">
        <f>IF(ISERROR(VLOOKUP(A105,Jeugdfonds!A99:C318,3,FALSE))=TRUE,1,IF(VLOOKUP(A105,Jeugdfonds!A99:C318,3,FALSE)&gt;=6000,5,IF(VLOOKUP(A105,Jeugdfonds!A99:C318,3,FALSE)&gt;=3000,4,IF(VLOOKUP(A105,Jeugdfonds!A99:C318,3,FALSE)&gt;=1000,3,IF(VLOOKUP(A105,Jeugdfonds!A99:C318,3,FALSE)&gt;=100,2,1)))))</f>
        <v>3</v>
      </c>
      <c r="O105" s="16">
        <f t="shared" si="6"/>
        <v>4</v>
      </c>
      <c r="P105" s="12">
        <f>IF(ISERROR(VLOOKUP($A105,Jeugdcoördinator!$A:$C,4,FALSE))=TRUE,0,IF(VLOOKUP($A105,Jeugdcoördinator!$A:$C,4,FALSE)="Professioneel",3,IF(VLOOKUP($A105,Jeugdcoördinator!$A:$C,4,FALSE)="Vrijwilliger",2,0)))</f>
        <v>0</v>
      </c>
      <c r="Q105" s="12">
        <f>IF(VLOOKUP($A105,'Extra Dipl. Onderbouw'!A:C,3,FALSE)="",0,IF(VLOOKUP($A105,'Extra Dipl. Onderbouw'!A:C,3,FALSE)&lt;&gt;"Instructeur B",3,1))</f>
        <v>0</v>
      </c>
      <c r="R105" s="12">
        <f>IF(ISERROR(VLOOKUP($A105,Jeugdleden!$A:$C,3,FALSE))=TRUE,1,IF(VLOOKUP($A105,Jeugdleden!$A:$C,3,FALSE)&gt;=125,5,IF(VLOOKUP($A105,Jeugdleden!$A:$C,3,FALSE)&gt;=100,4,IF(VLOOKUP($A105,Jeugdleden!$A:$C,3,FALSE)&gt;=75,3,IF(VLOOKUP($A105,Jeugdleden!$A:$C,3,FALSE)&gt;=50,2,1)))))</f>
        <v>5</v>
      </c>
      <c r="S105" s="14">
        <f t="shared" si="7"/>
        <v>5</v>
      </c>
    </row>
    <row r="106" spans="1:19" x14ac:dyDescent="0.25">
      <c r="A106" s="25">
        <v>1571</v>
      </c>
      <c r="B106" s="25" t="str">
        <f>VLOOKUP($A106,Para!$D$1:$E$996,2,FALSE)</f>
        <v>Onderons Grembergen</v>
      </c>
      <c r="C106" s="18">
        <f>IF(VLOOKUP($A106,Faciliteiten!$A:$D,3,FALSE)="&gt;=2m",5,IF(VLOOKUP($A106,Faciliteiten!$A:$D,3,FALSE)="&lt;2m-&gt;=1m",3,1))</f>
        <v>5</v>
      </c>
      <c r="D106" s="18">
        <f>IF(VLOOKUP($A106,Faciliteiten!$A:$D,4,FALSE)="Klasse 3",5,IF(VLOOKUP($A106,Faciliteiten!$A:$D,4,FALSE)="Klasse 2",3,1))</f>
        <v>5</v>
      </c>
      <c r="E106" s="20">
        <f t="shared" si="4"/>
        <v>10</v>
      </c>
      <c r="F106" s="6">
        <f>IF(ISERROR(VLOOKUP($A106,'Fanion Heren'!$A:$C,3,FALSE))=TRUE,0,IF(VLOOKUP($A106,'Fanion Heren'!$A:$C,3,FALSE)="BNXT",3,IF(LEFT(VLOOKUP($A106,'Fanion Heren'!$A:$C,3,FALSE),1)="T",3,IF(LEFT(VLOOKUP($A106,'Fanion Heren'!$A:$C,3,FALSE),1)="L",2,IF(LEFT(VLOOKUP($A106,'Fanion Heren'!$A:$C,3,FALSE),1)="P",1,0)))))</f>
        <v>0</v>
      </c>
      <c r="G106" s="6">
        <f>IF(ISERROR(VLOOKUP($A106,'Fanion Heren'!$E:$G,3,FALSE))=TRUE,0,IF(VLOOKUP($A106,'Fanion Heren'!$E:$G,3,FALSE)="EML",2,IF(LEFT(VLOOKUP($A106,'Fanion Heren'!$E:$G,3,FALSE),1)="T",2,IF(LEFT(VLOOKUP($A106,'Fanion Heren'!$E:$G,3,FALSE),1)="L",2,IF(LEFT(VLOOKUP($A106,'Fanion Heren'!$E:$G,3,FALSE),1)="P",1,0)))))</f>
        <v>0</v>
      </c>
      <c r="H106" s="6" t="str">
        <f>VLOOKUP($A106,'Aantal &lt;21'!$A:$C,3,FALSE)</f>
        <v/>
      </c>
      <c r="I106" s="6">
        <f>IF(ISERROR(VLOOKUP($A106,Jeugdfonds!$A:$C,3,FALSE))=TRUE,1,IF(VLOOKUP($A106,Jeugdfonds!$A:$C,3,FALSE)&gt;=6000,5,IF(VLOOKUP($A106,Jeugdfonds!$A:$C,3,FALSE)&gt;=3000,4,IF(VLOOKUP($A106,Jeugdfonds!$A:$C,3,FALSE)&gt;=1000,3,IF(VLOOKUP($A106,Jeugdfonds!$A:$C,3,FALSE)&gt;=100,2,1)))))</f>
        <v>2</v>
      </c>
      <c r="J106" s="10">
        <f t="shared" si="5"/>
        <v>2</v>
      </c>
      <c r="K106" s="7">
        <f>IF(ISERROR(VLOOKUP($A106,'Fanion Dames'!$A:$C,3,FALSE))=TRUE,0,IF(LEFT(VLOOKUP($A106,'Fanion Dames'!$A:$C,3,FALSE),1)="T",3,IF(LEFT(VLOOKUP($A106,'Fanion Dames'!$A:$C,3,FALSE),1)="L",2,IF(LEFT(VLOOKUP($A106,'Fanion Dames'!$A:$C,3,FALSE),1)="P",1,0))))</f>
        <v>0</v>
      </c>
      <c r="L106" s="7">
        <f>IF(ISERROR(VLOOKUP($A106,'Fanion Dames'!$E:$G,3,FALSE))=TRUE,0,IF(LEFT(VLOOKUP($A106,'Fanion Dames'!$E:$G,3,FALSE),1)="T",2,IF(LEFT(VLOOKUP($A106,'Fanion Dames'!$E:$G,3,FALSE),1)="L",2,IF(LEFT(VLOOKUP($A106,'Fanion Dames'!$E:$G,3,FALSE),1)="P",1,0))))</f>
        <v>0</v>
      </c>
      <c r="M106" s="7" t="str">
        <f>VLOOKUP($A106,'Aantal &lt;21'!$A:$D,4,FALSE)</f>
        <v/>
      </c>
      <c r="N106" s="7">
        <f>IF(ISERROR(VLOOKUP(A106,Jeugdfonds!A100:C319,3,FALSE))=TRUE,1,IF(VLOOKUP(A106,Jeugdfonds!A100:C319,3,FALSE)&gt;=6000,5,IF(VLOOKUP(A106,Jeugdfonds!A100:C319,3,FALSE)&gt;=3000,4,IF(VLOOKUP(A106,Jeugdfonds!A100:C319,3,FALSE)&gt;=1000,3,IF(VLOOKUP(A106,Jeugdfonds!A100:C319,3,FALSE)&gt;=100,2,1)))))</f>
        <v>2</v>
      </c>
      <c r="O106" s="16">
        <f t="shared" si="6"/>
        <v>2</v>
      </c>
      <c r="P106" s="12">
        <f>IF(ISERROR(VLOOKUP($A106,Jeugdcoördinator!$A:$C,4,FALSE))=TRUE,0,IF(VLOOKUP($A106,Jeugdcoördinator!$A:$C,4,FALSE)="Professioneel",3,IF(VLOOKUP($A106,Jeugdcoördinator!$A:$C,4,FALSE)="Vrijwilliger",2,0)))</f>
        <v>0</v>
      </c>
      <c r="Q106" s="12">
        <f>IF(VLOOKUP($A106,'Extra Dipl. Onderbouw'!A:C,3,FALSE)="",0,IF(VLOOKUP($A106,'Extra Dipl. Onderbouw'!A:C,3,FALSE)&lt;&gt;"Instructeur B",3,1))</f>
        <v>3</v>
      </c>
      <c r="R106" s="12">
        <f>IF(ISERROR(VLOOKUP($A106,Jeugdleden!$A:$C,3,FALSE))=TRUE,1,IF(VLOOKUP($A106,Jeugdleden!$A:$C,3,FALSE)&gt;=125,5,IF(VLOOKUP($A106,Jeugdleden!$A:$C,3,FALSE)&gt;=100,4,IF(VLOOKUP($A106,Jeugdleden!$A:$C,3,FALSE)&gt;=75,3,IF(VLOOKUP($A106,Jeugdleden!$A:$C,3,FALSE)&gt;=50,2,1)))))</f>
        <v>5</v>
      </c>
      <c r="S106" s="14">
        <f t="shared" si="7"/>
        <v>8</v>
      </c>
    </row>
    <row r="107" spans="1:19" x14ac:dyDescent="0.25">
      <c r="A107" s="25">
        <v>1580</v>
      </c>
      <c r="B107" s="25" t="str">
        <f>VLOOKUP($A107,Para!$D$1:$E$996,2,FALSE)</f>
        <v>BC Lede</v>
      </c>
      <c r="C107" s="18">
        <f>IF(VLOOKUP($A107,Faciliteiten!$A:$D,3,FALSE)="&gt;=2m",5,IF(VLOOKUP($A107,Faciliteiten!$A:$D,3,FALSE)="&lt;2m-&gt;=1m",3,1))</f>
        <v>5</v>
      </c>
      <c r="D107" s="18">
        <f>IF(VLOOKUP($A107,Faciliteiten!$A:$D,4,FALSE)="Klasse 3",5,IF(VLOOKUP($A107,Faciliteiten!$A:$D,4,FALSE)="Klasse 2",3,1))</f>
        <v>5</v>
      </c>
      <c r="E107" s="20">
        <f t="shared" si="4"/>
        <v>10</v>
      </c>
      <c r="F107" s="6">
        <f>IF(ISERROR(VLOOKUP($A107,'Fanion Heren'!$A:$C,3,FALSE))=TRUE,0,IF(VLOOKUP($A107,'Fanion Heren'!$A:$C,3,FALSE)="BNXT",3,IF(LEFT(VLOOKUP($A107,'Fanion Heren'!$A:$C,3,FALSE),1)="T",3,IF(LEFT(VLOOKUP($A107,'Fanion Heren'!$A:$C,3,FALSE),1)="L",2,IF(LEFT(VLOOKUP($A107,'Fanion Heren'!$A:$C,3,FALSE),1)="P",1,0)))))</f>
        <v>1</v>
      </c>
      <c r="G107" s="6">
        <f>IF(ISERROR(VLOOKUP($A107,'Fanion Heren'!$E:$G,3,FALSE))=TRUE,0,IF(VLOOKUP($A107,'Fanion Heren'!$E:$G,3,FALSE)="EML",2,IF(LEFT(VLOOKUP($A107,'Fanion Heren'!$E:$G,3,FALSE),1)="T",2,IF(LEFT(VLOOKUP($A107,'Fanion Heren'!$E:$G,3,FALSE),1)="L",2,IF(LEFT(VLOOKUP($A107,'Fanion Heren'!$E:$G,3,FALSE),1)="P",1,0)))))</f>
        <v>0</v>
      </c>
      <c r="H107" s="6" t="str">
        <f>VLOOKUP($A107,'Aantal &lt;21'!$A:$C,3,FALSE)</f>
        <v/>
      </c>
      <c r="I107" s="6">
        <f>IF(ISERROR(VLOOKUP($A107,Jeugdfonds!$A:$C,3,FALSE))=TRUE,1,IF(VLOOKUP($A107,Jeugdfonds!$A:$C,3,FALSE)&gt;=6000,5,IF(VLOOKUP($A107,Jeugdfonds!$A:$C,3,FALSE)&gt;=3000,4,IF(VLOOKUP($A107,Jeugdfonds!$A:$C,3,FALSE)&gt;=1000,3,IF(VLOOKUP($A107,Jeugdfonds!$A:$C,3,FALSE)&gt;=100,2,1)))))</f>
        <v>3</v>
      </c>
      <c r="J107" s="10">
        <f t="shared" si="5"/>
        <v>4</v>
      </c>
      <c r="K107" s="7">
        <f>IF(ISERROR(VLOOKUP($A107,'Fanion Dames'!$A:$C,3,FALSE))=TRUE,0,IF(LEFT(VLOOKUP($A107,'Fanion Dames'!$A:$C,3,FALSE),1)="T",3,IF(LEFT(VLOOKUP($A107,'Fanion Dames'!$A:$C,3,FALSE),1)="L",2,IF(LEFT(VLOOKUP($A107,'Fanion Dames'!$A:$C,3,FALSE),1)="P",1,0))))</f>
        <v>0</v>
      </c>
      <c r="L107" s="7">
        <f>IF(ISERROR(VLOOKUP($A107,'Fanion Dames'!$E:$G,3,FALSE))=TRUE,0,IF(LEFT(VLOOKUP($A107,'Fanion Dames'!$E:$G,3,FALSE),1)="T",2,IF(LEFT(VLOOKUP($A107,'Fanion Dames'!$E:$G,3,FALSE),1)="L",2,IF(LEFT(VLOOKUP($A107,'Fanion Dames'!$E:$G,3,FALSE),1)="P",1,0))))</f>
        <v>0</v>
      </c>
      <c r="M107" s="7" t="str">
        <f>VLOOKUP($A107,'Aantal &lt;21'!$A:$D,4,FALSE)</f>
        <v/>
      </c>
      <c r="N107" s="7">
        <f>IF(ISERROR(VLOOKUP(A107,Jeugdfonds!A100:C320,3,FALSE))=TRUE,1,IF(VLOOKUP(A107,Jeugdfonds!A100:C320,3,FALSE)&gt;=6000,5,IF(VLOOKUP(A107,Jeugdfonds!A100:C320,3,FALSE)&gt;=3000,4,IF(VLOOKUP(A107,Jeugdfonds!A100:C320,3,FALSE)&gt;=1000,3,IF(VLOOKUP(A107,Jeugdfonds!A100:C320,3,FALSE)&gt;=100,2,1)))))</f>
        <v>3</v>
      </c>
      <c r="O107" s="16">
        <f t="shared" si="6"/>
        <v>3</v>
      </c>
      <c r="P107" s="12">
        <f>IF(ISERROR(VLOOKUP($A107,Jeugdcoördinator!$A:$C,4,FALSE))=TRUE,0,IF(VLOOKUP($A107,Jeugdcoördinator!$A:$C,4,FALSE)="Professioneel",3,IF(VLOOKUP($A107,Jeugdcoördinator!$A:$C,4,FALSE)="Vrijwilliger",2,0)))</f>
        <v>0</v>
      </c>
      <c r="Q107" s="12">
        <f>IF(VLOOKUP($A107,'Extra Dipl. Onderbouw'!A:C,3,FALSE)="",0,IF(VLOOKUP($A107,'Extra Dipl. Onderbouw'!A:C,3,FALSE)&lt;&gt;"Instructeur B",3,1))</f>
        <v>3</v>
      </c>
      <c r="R107" s="12">
        <f>IF(ISERROR(VLOOKUP($A107,Jeugdleden!$A:$C,3,FALSE))=TRUE,1,IF(VLOOKUP($A107,Jeugdleden!$A:$C,3,FALSE)&gt;=125,5,IF(VLOOKUP($A107,Jeugdleden!$A:$C,3,FALSE)&gt;=100,4,IF(VLOOKUP($A107,Jeugdleden!$A:$C,3,FALSE)&gt;=75,3,IF(VLOOKUP($A107,Jeugdleden!$A:$C,3,FALSE)&gt;=50,2,1)))))</f>
        <v>4</v>
      </c>
      <c r="S107" s="14">
        <f t="shared" si="7"/>
        <v>7</v>
      </c>
    </row>
    <row r="108" spans="1:19" x14ac:dyDescent="0.25">
      <c r="A108" s="25">
        <v>1586</v>
      </c>
      <c r="B108" s="25" t="str">
        <f>VLOOKUP($A108,Para!$D$1:$E$996,2,FALSE)</f>
        <v>KBBC Vk Iebac Ieper</v>
      </c>
      <c r="C108" s="18">
        <f>IF(VLOOKUP($A108,Faciliteiten!$A:$D,3,FALSE)="&gt;=2m",5,IF(VLOOKUP($A108,Faciliteiten!$A:$D,3,FALSE)="&lt;2m-&gt;=1m",3,1))</f>
        <v>1</v>
      </c>
      <c r="D108" s="18">
        <f>IF(VLOOKUP($A108,Faciliteiten!$A:$D,4,FALSE)="Klasse 3",5,IF(VLOOKUP($A108,Faciliteiten!$A:$D,4,FALSE)="Klasse 2",3,1))</f>
        <v>5</v>
      </c>
      <c r="E108" s="20">
        <f t="shared" si="4"/>
        <v>6</v>
      </c>
      <c r="F108" s="6">
        <f>IF(ISERROR(VLOOKUP($A108,'Fanion Heren'!$A:$C,3,FALSE))=TRUE,0,IF(VLOOKUP($A108,'Fanion Heren'!$A:$C,3,FALSE)="BNXT",3,IF(LEFT(VLOOKUP($A108,'Fanion Heren'!$A:$C,3,FALSE),1)="T",3,IF(LEFT(VLOOKUP($A108,'Fanion Heren'!$A:$C,3,FALSE),1)="L",2,IF(LEFT(VLOOKUP($A108,'Fanion Heren'!$A:$C,3,FALSE),1)="P",1,0)))))</f>
        <v>0</v>
      </c>
      <c r="G108" s="6">
        <f>IF(ISERROR(VLOOKUP($A108,'Fanion Heren'!$E:$G,3,FALSE))=TRUE,0,IF(VLOOKUP($A108,'Fanion Heren'!$E:$G,3,FALSE)="EML",2,IF(LEFT(VLOOKUP($A108,'Fanion Heren'!$E:$G,3,FALSE),1)="T",2,IF(LEFT(VLOOKUP($A108,'Fanion Heren'!$E:$G,3,FALSE),1)="L",2,IF(LEFT(VLOOKUP($A108,'Fanion Heren'!$E:$G,3,FALSE),1)="P",1,0)))))</f>
        <v>0</v>
      </c>
      <c r="H108" s="6" t="str">
        <f>VLOOKUP($A108,'Aantal &lt;21'!$A:$C,3,FALSE)</f>
        <v/>
      </c>
      <c r="I108" s="6">
        <f>IF(ISERROR(VLOOKUP($A108,Jeugdfonds!$A:$C,3,FALSE))=TRUE,1,IF(VLOOKUP($A108,Jeugdfonds!$A:$C,3,FALSE)&gt;=6000,5,IF(VLOOKUP($A108,Jeugdfonds!$A:$C,3,FALSE)&gt;=3000,4,IF(VLOOKUP($A108,Jeugdfonds!$A:$C,3,FALSE)&gt;=1000,3,IF(VLOOKUP($A108,Jeugdfonds!$A:$C,3,FALSE)&gt;=100,2,1)))))</f>
        <v>3</v>
      </c>
      <c r="J108" s="10">
        <f t="shared" si="5"/>
        <v>3</v>
      </c>
      <c r="K108" s="7">
        <f>IF(ISERROR(VLOOKUP($A108,'Fanion Dames'!$A:$C,3,FALSE))=TRUE,0,IF(LEFT(VLOOKUP($A108,'Fanion Dames'!$A:$C,3,FALSE),1)="T",3,IF(LEFT(VLOOKUP($A108,'Fanion Dames'!$A:$C,3,FALSE),1)="L",2,IF(LEFT(VLOOKUP($A108,'Fanion Dames'!$A:$C,3,FALSE),1)="P",1,0))))</f>
        <v>0</v>
      </c>
      <c r="L108" s="7">
        <f>IF(ISERROR(VLOOKUP($A108,'Fanion Dames'!$E:$G,3,FALSE))=TRUE,0,IF(LEFT(VLOOKUP($A108,'Fanion Dames'!$E:$G,3,FALSE),1)="T",2,IF(LEFT(VLOOKUP($A108,'Fanion Dames'!$E:$G,3,FALSE),1)="L",2,IF(LEFT(VLOOKUP($A108,'Fanion Dames'!$E:$G,3,FALSE),1)="P",1,0))))</f>
        <v>0</v>
      </c>
      <c r="M108" s="7" t="str">
        <f>VLOOKUP($A108,'Aantal &lt;21'!$A:$D,4,FALSE)</f>
        <v/>
      </c>
      <c r="N108" s="7">
        <f>IF(ISERROR(VLOOKUP(A108,Jeugdfonds!A101:C321,3,FALSE))=TRUE,1,IF(VLOOKUP(A108,Jeugdfonds!A101:C321,3,FALSE)&gt;=6000,5,IF(VLOOKUP(A108,Jeugdfonds!A101:C321,3,FALSE)&gt;=3000,4,IF(VLOOKUP(A108,Jeugdfonds!A101:C321,3,FALSE)&gt;=1000,3,IF(VLOOKUP(A108,Jeugdfonds!A101:C321,3,FALSE)&gt;=100,2,1)))))</f>
        <v>3</v>
      </c>
      <c r="O108" s="16">
        <f t="shared" si="6"/>
        <v>3</v>
      </c>
      <c r="P108" s="12">
        <f>IF(ISERROR(VLOOKUP($A108,Jeugdcoördinator!$A:$C,4,FALSE))=TRUE,0,IF(VLOOKUP($A108,Jeugdcoördinator!$A:$C,4,FALSE)="Professioneel",3,IF(VLOOKUP($A108,Jeugdcoördinator!$A:$C,4,FALSE)="Vrijwilliger",2,0)))</f>
        <v>0</v>
      </c>
      <c r="Q108" s="12">
        <f>IF(VLOOKUP($A108,'Extra Dipl. Onderbouw'!A:C,3,FALSE)="",0,IF(VLOOKUP($A108,'Extra Dipl. Onderbouw'!A:C,3,FALSE)&lt;&gt;"Instructeur B",3,1))</f>
        <v>3</v>
      </c>
      <c r="R108" s="12">
        <f>IF(ISERROR(VLOOKUP($A108,Jeugdleden!$A:$C,3,FALSE))=TRUE,1,IF(VLOOKUP($A108,Jeugdleden!$A:$C,3,FALSE)&gt;=125,5,IF(VLOOKUP($A108,Jeugdleden!$A:$C,3,FALSE)&gt;=100,4,IF(VLOOKUP($A108,Jeugdleden!$A:$C,3,FALSE)&gt;=75,3,IF(VLOOKUP($A108,Jeugdleden!$A:$C,3,FALSE)&gt;=50,2,1)))))</f>
        <v>3</v>
      </c>
      <c r="S108" s="14">
        <f t="shared" si="7"/>
        <v>6</v>
      </c>
    </row>
    <row r="109" spans="1:19" x14ac:dyDescent="0.25">
      <c r="A109" s="25">
        <v>1596</v>
      </c>
      <c r="B109" s="25" t="str">
        <f>VLOOKUP($A109,Para!$D$1:$E$996,2,FALSE)</f>
        <v>KBBC Racing Brugge</v>
      </c>
      <c r="C109" s="18">
        <f>IF(VLOOKUP($A109,Faciliteiten!$A:$D,3,FALSE)="&gt;=2m",5,IF(VLOOKUP($A109,Faciliteiten!$A:$D,3,FALSE)="&lt;2m-&gt;=1m",3,1))</f>
        <v>5</v>
      </c>
      <c r="D109" s="18">
        <f>IF(VLOOKUP($A109,Faciliteiten!$A:$D,4,FALSE)="Klasse 3",5,IF(VLOOKUP($A109,Faciliteiten!$A:$D,4,FALSE)="Klasse 2",3,1))</f>
        <v>5</v>
      </c>
      <c r="E109" s="20">
        <f t="shared" si="4"/>
        <v>10</v>
      </c>
      <c r="F109" s="6">
        <f>IF(ISERROR(VLOOKUP($A109,'Fanion Heren'!$A:$C,3,FALSE))=TRUE,0,IF(VLOOKUP($A109,'Fanion Heren'!$A:$C,3,FALSE)="BNXT",3,IF(LEFT(VLOOKUP($A109,'Fanion Heren'!$A:$C,3,FALSE),1)="T",3,IF(LEFT(VLOOKUP($A109,'Fanion Heren'!$A:$C,3,FALSE),1)="L",2,IF(LEFT(VLOOKUP($A109,'Fanion Heren'!$A:$C,3,FALSE),1)="P",1,0)))))</f>
        <v>2</v>
      </c>
      <c r="G109" s="6">
        <f>IF(ISERROR(VLOOKUP($A109,'Fanion Heren'!$E:$G,3,FALSE))=TRUE,0,IF(VLOOKUP($A109,'Fanion Heren'!$E:$G,3,FALSE)="EML",2,IF(LEFT(VLOOKUP($A109,'Fanion Heren'!$E:$G,3,FALSE),1)="T",2,IF(LEFT(VLOOKUP($A109,'Fanion Heren'!$E:$G,3,FALSE),1)="L",2,IF(LEFT(VLOOKUP($A109,'Fanion Heren'!$E:$G,3,FALSE),1)="P",1,0)))))</f>
        <v>1</v>
      </c>
      <c r="H109" s="6">
        <f>VLOOKUP($A109,'Aantal &lt;21'!$A:$C,3,FALSE)</f>
        <v>3</v>
      </c>
      <c r="I109" s="6">
        <f>IF(ISERROR(VLOOKUP($A109,Jeugdfonds!$A:$C,3,FALSE))=TRUE,1,IF(VLOOKUP($A109,Jeugdfonds!$A:$C,3,FALSE)&gt;=6000,5,IF(VLOOKUP($A109,Jeugdfonds!$A:$C,3,FALSE)&gt;=3000,4,IF(VLOOKUP($A109,Jeugdfonds!$A:$C,3,FALSE)&gt;=1000,3,IF(VLOOKUP($A109,Jeugdfonds!$A:$C,3,FALSE)&gt;=100,2,1)))))</f>
        <v>5</v>
      </c>
      <c r="J109" s="10">
        <f t="shared" si="5"/>
        <v>11</v>
      </c>
      <c r="K109" s="7">
        <f>IF(ISERROR(VLOOKUP($A109,'Fanion Dames'!$A:$C,3,FALSE))=TRUE,0,IF(LEFT(VLOOKUP($A109,'Fanion Dames'!$A:$C,3,FALSE),1)="T",3,IF(LEFT(VLOOKUP($A109,'Fanion Dames'!$A:$C,3,FALSE),1)="L",2,IF(LEFT(VLOOKUP($A109,'Fanion Dames'!$A:$C,3,FALSE),1)="P",1,0))))</f>
        <v>0</v>
      </c>
      <c r="L109" s="7">
        <f>IF(ISERROR(VLOOKUP($A109,'Fanion Dames'!$E:$G,3,FALSE))=TRUE,0,IF(LEFT(VLOOKUP($A109,'Fanion Dames'!$E:$G,3,FALSE),1)="T",2,IF(LEFT(VLOOKUP($A109,'Fanion Dames'!$E:$G,3,FALSE),1)="L",2,IF(LEFT(VLOOKUP($A109,'Fanion Dames'!$E:$G,3,FALSE),1)="P",1,0))))</f>
        <v>0</v>
      </c>
      <c r="M109" s="7" t="str">
        <f>VLOOKUP($A109,'Aantal &lt;21'!$A:$D,4,FALSE)</f>
        <v/>
      </c>
      <c r="N109" s="7">
        <f>IF(ISERROR(VLOOKUP(A109,Jeugdfonds!A102:C322,3,FALSE))=TRUE,1,IF(VLOOKUP(A109,Jeugdfonds!A102:C322,3,FALSE)&gt;=6000,5,IF(VLOOKUP(A109,Jeugdfonds!A102:C322,3,FALSE)&gt;=3000,4,IF(VLOOKUP(A109,Jeugdfonds!A102:C322,3,FALSE)&gt;=1000,3,IF(VLOOKUP(A109,Jeugdfonds!A102:C322,3,FALSE)&gt;=100,2,1)))))</f>
        <v>5</v>
      </c>
      <c r="O109" s="16">
        <f t="shared" si="6"/>
        <v>5</v>
      </c>
      <c r="P109" s="12">
        <f>IF(ISERROR(VLOOKUP($A109,Jeugdcoördinator!$A:$C,4,FALSE))=TRUE,0,IF(VLOOKUP($A109,Jeugdcoördinator!$A:$C,4,FALSE)="Professioneel",3,IF(VLOOKUP($A109,Jeugdcoördinator!$A:$C,4,FALSE)="Vrijwilliger",2,0)))</f>
        <v>0</v>
      </c>
      <c r="Q109" s="12">
        <f>IF(VLOOKUP($A109,'Extra Dipl. Onderbouw'!A:C,3,FALSE)="",0,IF(VLOOKUP($A109,'Extra Dipl. Onderbouw'!A:C,3,FALSE)&lt;&gt;"Instructeur B",3,1))</f>
        <v>0</v>
      </c>
      <c r="R109" s="12">
        <f>IF(ISERROR(VLOOKUP($A109,Jeugdleden!$A:$C,3,FALSE))=TRUE,1,IF(VLOOKUP($A109,Jeugdleden!$A:$C,3,FALSE)&gt;=125,5,IF(VLOOKUP($A109,Jeugdleden!$A:$C,3,FALSE)&gt;=100,4,IF(VLOOKUP($A109,Jeugdleden!$A:$C,3,FALSE)&gt;=75,3,IF(VLOOKUP($A109,Jeugdleden!$A:$C,3,FALSE)&gt;=50,2,1)))))</f>
        <v>4</v>
      </c>
      <c r="S109" s="14">
        <f t="shared" si="7"/>
        <v>4</v>
      </c>
    </row>
    <row r="110" spans="1:19" x14ac:dyDescent="0.25">
      <c r="A110" s="25">
        <v>1598</v>
      </c>
      <c r="B110" s="25" t="str">
        <f>VLOOKUP($A110,Para!$D$1:$E$996,2,FALSE)</f>
        <v>BBC Wobac Sint-Stevens-Woluwe</v>
      </c>
      <c r="C110" s="18">
        <f>IF(VLOOKUP($A110,Faciliteiten!$A:$D,3,FALSE)="&gt;=2m",5,IF(VLOOKUP($A110,Faciliteiten!$A:$D,3,FALSE)="&lt;2m-&gt;=1m",3,1))</f>
        <v>5</v>
      </c>
      <c r="D110" s="18">
        <f>IF(VLOOKUP($A110,Faciliteiten!$A:$D,4,FALSE)="Klasse 3",5,IF(VLOOKUP($A110,Faciliteiten!$A:$D,4,FALSE)="Klasse 2",3,1))</f>
        <v>5</v>
      </c>
      <c r="E110" s="20">
        <f t="shared" si="4"/>
        <v>10</v>
      </c>
      <c r="F110" s="6">
        <f>IF(ISERROR(VLOOKUP($A110,'Fanion Heren'!$A:$C,3,FALSE))=TRUE,0,IF(VLOOKUP($A110,'Fanion Heren'!$A:$C,3,FALSE)="BNXT",3,IF(LEFT(VLOOKUP($A110,'Fanion Heren'!$A:$C,3,FALSE),1)="T",3,IF(LEFT(VLOOKUP($A110,'Fanion Heren'!$A:$C,3,FALSE),1)="L",2,IF(LEFT(VLOOKUP($A110,'Fanion Heren'!$A:$C,3,FALSE),1)="P",1,0)))))</f>
        <v>0</v>
      </c>
      <c r="G110" s="6">
        <f>IF(ISERROR(VLOOKUP($A110,'Fanion Heren'!$E:$G,3,FALSE))=TRUE,0,IF(VLOOKUP($A110,'Fanion Heren'!$E:$G,3,FALSE)="EML",2,IF(LEFT(VLOOKUP($A110,'Fanion Heren'!$E:$G,3,FALSE),1)="T",2,IF(LEFT(VLOOKUP($A110,'Fanion Heren'!$E:$G,3,FALSE),1)="L",2,IF(LEFT(VLOOKUP($A110,'Fanion Heren'!$E:$G,3,FALSE),1)="P",1,0)))))</f>
        <v>0</v>
      </c>
      <c r="H110" s="6" t="str">
        <f>VLOOKUP($A110,'Aantal &lt;21'!$A:$C,3,FALSE)</f>
        <v/>
      </c>
      <c r="I110" s="6">
        <f>IF(ISERROR(VLOOKUP($A110,Jeugdfonds!$A:$C,3,FALSE))=TRUE,1,IF(VLOOKUP($A110,Jeugdfonds!$A:$C,3,FALSE)&gt;=6000,5,IF(VLOOKUP($A110,Jeugdfonds!$A:$C,3,FALSE)&gt;=3000,4,IF(VLOOKUP($A110,Jeugdfonds!$A:$C,3,FALSE)&gt;=1000,3,IF(VLOOKUP($A110,Jeugdfonds!$A:$C,3,FALSE)&gt;=100,2,1)))))</f>
        <v>1</v>
      </c>
      <c r="J110" s="10">
        <f t="shared" si="5"/>
        <v>1</v>
      </c>
      <c r="K110" s="7">
        <f>IF(ISERROR(VLOOKUP($A110,'Fanion Dames'!$A:$C,3,FALSE))=TRUE,0,IF(LEFT(VLOOKUP($A110,'Fanion Dames'!$A:$C,3,FALSE),1)="T",3,IF(LEFT(VLOOKUP($A110,'Fanion Dames'!$A:$C,3,FALSE),1)="L",2,IF(LEFT(VLOOKUP($A110,'Fanion Dames'!$A:$C,3,FALSE),1)="P",1,0))))</f>
        <v>0</v>
      </c>
      <c r="L110" s="7">
        <f>IF(ISERROR(VLOOKUP($A110,'Fanion Dames'!$E:$G,3,FALSE))=TRUE,0,IF(LEFT(VLOOKUP($A110,'Fanion Dames'!$E:$G,3,FALSE),1)="T",2,IF(LEFT(VLOOKUP($A110,'Fanion Dames'!$E:$G,3,FALSE),1)="L",2,IF(LEFT(VLOOKUP($A110,'Fanion Dames'!$E:$G,3,FALSE),1)="P",1,0))))</f>
        <v>0</v>
      </c>
      <c r="M110" s="7" t="str">
        <f>VLOOKUP($A110,'Aantal &lt;21'!$A:$D,4,FALSE)</f>
        <v/>
      </c>
      <c r="N110" s="7">
        <f>IF(ISERROR(VLOOKUP(A110,Jeugdfonds!A103:C323,3,FALSE))=TRUE,1,IF(VLOOKUP(A110,Jeugdfonds!A103:C323,3,FALSE)&gt;=6000,5,IF(VLOOKUP(A110,Jeugdfonds!A103:C323,3,FALSE)&gt;=3000,4,IF(VLOOKUP(A110,Jeugdfonds!A103:C323,3,FALSE)&gt;=1000,3,IF(VLOOKUP(A110,Jeugdfonds!A103:C323,3,FALSE)&gt;=100,2,1)))))</f>
        <v>1</v>
      </c>
      <c r="O110" s="16">
        <f t="shared" si="6"/>
        <v>1</v>
      </c>
      <c r="P110" s="12">
        <f>IF(ISERROR(VLOOKUP($A110,Jeugdcoördinator!$A:$C,4,FALSE))=TRUE,0,IF(VLOOKUP($A110,Jeugdcoördinator!$A:$C,4,FALSE)="Professioneel",3,IF(VLOOKUP($A110,Jeugdcoördinator!$A:$C,4,FALSE)="Vrijwilliger",2,0)))</f>
        <v>0</v>
      </c>
      <c r="Q110" s="12">
        <f>IF(VLOOKUP($A110,'Extra Dipl. Onderbouw'!A:C,3,FALSE)="",0,IF(VLOOKUP($A110,'Extra Dipl. Onderbouw'!A:C,3,FALSE)&lt;&gt;"Instructeur B",3,1))</f>
        <v>0</v>
      </c>
      <c r="R110" s="12">
        <f>IF(ISERROR(VLOOKUP($A110,Jeugdleden!$A:$C,3,FALSE))=TRUE,1,IF(VLOOKUP($A110,Jeugdleden!$A:$C,3,FALSE)&gt;=125,5,IF(VLOOKUP($A110,Jeugdleden!$A:$C,3,FALSE)&gt;=100,4,IF(VLOOKUP($A110,Jeugdleden!$A:$C,3,FALSE)&gt;=75,3,IF(VLOOKUP($A110,Jeugdleden!$A:$C,3,FALSE)&gt;=50,2,1)))))</f>
        <v>1</v>
      </c>
      <c r="S110" s="14">
        <f t="shared" si="7"/>
        <v>1</v>
      </c>
    </row>
    <row r="111" spans="1:19" x14ac:dyDescent="0.25">
      <c r="A111" s="25">
        <v>1604</v>
      </c>
      <c r="B111" s="25" t="str">
        <f>VLOOKUP($A111,Para!$D$1:$E$996,2,FALSE)</f>
        <v>BBC Putte</v>
      </c>
      <c r="C111" s="18">
        <f>IF(VLOOKUP($A111,Faciliteiten!$A:$D,3,FALSE)="&gt;=2m",5,IF(VLOOKUP($A111,Faciliteiten!$A:$D,3,FALSE)="&lt;2m-&gt;=1m",3,1))</f>
        <v>5</v>
      </c>
      <c r="D111" s="18">
        <f>IF(VLOOKUP($A111,Faciliteiten!$A:$D,4,FALSE)="Klasse 3",5,IF(VLOOKUP($A111,Faciliteiten!$A:$D,4,FALSE)="Klasse 2",3,1))</f>
        <v>5</v>
      </c>
      <c r="E111" s="20">
        <f t="shared" si="4"/>
        <v>10</v>
      </c>
      <c r="F111" s="6">
        <f>IF(ISERROR(VLOOKUP($A111,'Fanion Heren'!$A:$C,3,FALSE))=TRUE,0,IF(VLOOKUP($A111,'Fanion Heren'!$A:$C,3,FALSE)="BNXT",3,IF(LEFT(VLOOKUP($A111,'Fanion Heren'!$A:$C,3,FALSE),1)="T",3,IF(LEFT(VLOOKUP($A111,'Fanion Heren'!$A:$C,3,FALSE),1)="L",2,IF(LEFT(VLOOKUP($A111,'Fanion Heren'!$A:$C,3,FALSE),1)="P",1,0)))))</f>
        <v>0</v>
      </c>
      <c r="G111" s="6">
        <f>IF(ISERROR(VLOOKUP($A111,'Fanion Heren'!$E:$G,3,FALSE))=TRUE,0,IF(VLOOKUP($A111,'Fanion Heren'!$E:$G,3,FALSE)="EML",2,IF(LEFT(VLOOKUP($A111,'Fanion Heren'!$E:$G,3,FALSE),1)="T",2,IF(LEFT(VLOOKUP($A111,'Fanion Heren'!$E:$G,3,FALSE),1)="L",2,IF(LEFT(VLOOKUP($A111,'Fanion Heren'!$E:$G,3,FALSE),1)="P",1,0)))))</f>
        <v>0</v>
      </c>
      <c r="H111" s="6" t="str">
        <f>VLOOKUP($A111,'Aantal &lt;21'!$A:$C,3,FALSE)</f>
        <v/>
      </c>
      <c r="I111" s="6">
        <f>IF(ISERROR(VLOOKUP($A111,Jeugdfonds!$A:$C,3,FALSE))=TRUE,1,IF(VLOOKUP($A111,Jeugdfonds!$A:$C,3,FALSE)&gt;=6000,5,IF(VLOOKUP($A111,Jeugdfonds!$A:$C,3,FALSE)&gt;=3000,4,IF(VLOOKUP($A111,Jeugdfonds!$A:$C,3,FALSE)&gt;=1000,3,IF(VLOOKUP($A111,Jeugdfonds!$A:$C,3,FALSE)&gt;=100,2,1)))))</f>
        <v>2</v>
      </c>
      <c r="J111" s="10">
        <f t="shared" si="5"/>
        <v>2</v>
      </c>
      <c r="K111" s="7">
        <f>IF(ISERROR(VLOOKUP($A111,'Fanion Dames'!$A:$C,3,FALSE))=TRUE,0,IF(LEFT(VLOOKUP($A111,'Fanion Dames'!$A:$C,3,FALSE),1)="T",3,IF(LEFT(VLOOKUP($A111,'Fanion Dames'!$A:$C,3,FALSE),1)="L",2,IF(LEFT(VLOOKUP($A111,'Fanion Dames'!$A:$C,3,FALSE),1)="P",1,0))))</f>
        <v>0</v>
      </c>
      <c r="L111" s="7">
        <f>IF(ISERROR(VLOOKUP($A111,'Fanion Dames'!$E:$G,3,FALSE))=TRUE,0,IF(LEFT(VLOOKUP($A111,'Fanion Dames'!$E:$G,3,FALSE),1)="T",2,IF(LEFT(VLOOKUP($A111,'Fanion Dames'!$E:$G,3,FALSE),1)="L",2,IF(LEFT(VLOOKUP($A111,'Fanion Dames'!$E:$G,3,FALSE),1)="P",1,0))))</f>
        <v>0</v>
      </c>
      <c r="M111" s="7" t="str">
        <f>VLOOKUP($A111,'Aantal &lt;21'!$A:$D,4,FALSE)</f>
        <v/>
      </c>
      <c r="N111" s="7">
        <f>IF(ISERROR(VLOOKUP(A111,Jeugdfonds!A104:C324,3,FALSE))=TRUE,1,IF(VLOOKUP(A111,Jeugdfonds!A104:C324,3,FALSE)&gt;=6000,5,IF(VLOOKUP(A111,Jeugdfonds!A104:C324,3,FALSE)&gt;=3000,4,IF(VLOOKUP(A111,Jeugdfonds!A104:C324,3,FALSE)&gt;=1000,3,IF(VLOOKUP(A111,Jeugdfonds!A104:C324,3,FALSE)&gt;=100,2,1)))))</f>
        <v>2</v>
      </c>
      <c r="O111" s="16">
        <f t="shared" si="6"/>
        <v>2</v>
      </c>
      <c r="P111" s="12">
        <f>IF(ISERROR(VLOOKUP($A111,Jeugdcoördinator!$A:$C,4,FALSE))=TRUE,0,IF(VLOOKUP($A111,Jeugdcoördinator!$A:$C,4,FALSE)="Professioneel",3,IF(VLOOKUP($A111,Jeugdcoördinator!$A:$C,4,FALSE)="Vrijwilliger",2,0)))</f>
        <v>0</v>
      </c>
      <c r="Q111" s="12">
        <f>IF(VLOOKUP($A111,'Extra Dipl. Onderbouw'!A:C,3,FALSE)="",0,IF(VLOOKUP($A111,'Extra Dipl. Onderbouw'!A:C,3,FALSE)&lt;&gt;"Instructeur B",3,1))</f>
        <v>0</v>
      </c>
      <c r="R111" s="12">
        <f>IF(ISERROR(VLOOKUP($A111,Jeugdleden!$A:$C,3,FALSE))=TRUE,1,IF(VLOOKUP($A111,Jeugdleden!$A:$C,3,FALSE)&gt;=125,5,IF(VLOOKUP($A111,Jeugdleden!$A:$C,3,FALSE)&gt;=100,4,IF(VLOOKUP($A111,Jeugdleden!$A:$C,3,FALSE)&gt;=75,3,IF(VLOOKUP($A111,Jeugdleden!$A:$C,3,FALSE)&gt;=50,2,1)))))</f>
        <v>5</v>
      </c>
      <c r="S111" s="14">
        <f t="shared" si="7"/>
        <v>5</v>
      </c>
    </row>
    <row r="112" spans="1:19" x14ac:dyDescent="0.25">
      <c r="A112" s="25">
        <v>1616</v>
      </c>
      <c r="B112" s="25" t="str">
        <f>VLOOKUP($A112,Para!$D$1:$E$996,2,FALSE)</f>
        <v>S.K.Eternit Kapelle o/d Bos</v>
      </c>
      <c r="C112" s="18">
        <f>IF(VLOOKUP($A112,Faciliteiten!$A:$D,3,FALSE)="&gt;=2m",5,IF(VLOOKUP($A112,Faciliteiten!$A:$D,3,FALSE)="&lt;2m-&gt;=1m",3,1))</f>
        <v>5</v>
      </c>
      <c r="D112" s="18">
        <f>IF(VLOOKUP($A112,Faciliteiten!$A:$D,4,FALSE)="Klasse 3",5,IF(VLOOKUP($A112,Faciliteiten!$A:$D,4,FALSE)="Klasse 2",3,1))</f>
        <v>5</v>
      </c>
      <c r="E112" s="20">
        <f t="shared" si="4"/>
        <v>10</v>
      </c>
      <c r="F112" s="6">
        <f>IF(ISERROR(VLOOKUP($A112,'Fanion Heren'!$A:$C,3,FALSE))=TRUE,0,IF(VLOOKUP($A112,'Fanion Heren'!$A:$C,3,FALSE)="BNXT",3,IF(LEFT(VLOOKUP($A112,'Fanion Heren'!$A:$C,3,FALSE),1)="T",3,IF(LEFT(VLOOKUP($A112,'Fanion Heren'!$A:$C,3,FALSE),1)="L",2,IF(LEFT(VLOOKUP($A112,'Fanion Heren'!$A:$C,3,FALSE),1)="P",1,0)))))</f>
        <v>0</v>
      </c>
      <c r="G112" s="6">
        <f>IF(ISERROR(VLOOKUP($A112,'Fanion Heren'!$E:$G,3,FALSE))=TRUE,0,IF(VLOOKUP($A112,'Fanion Heren'!$E:$G,3,FALSE)="EML",2,IF(LEFT(VLOOKUP($A112,'Fanion Heren'!$E:$G,3,FALSE),1)="T",2,IF(LEFT(VLOOKUP($A112,'Fanion Heren'!$E:$G,3,FALSE),1)="L",2,IF(LEFT(VLOOKUP($A112,'Fanion Heren'!$E:$G,3,FALSE),1)="P",1,0)))))</f>
        <v>0</v>
      </c>
      <c r="H112" s="6" t="str">
        <f>VLOOKUP($A112,'Aantal &lt;21'!$A:$C,3,FALSE)</f>
        <v/>
      </c>
      <c r="I112" s="6">
        <f>IF(ISERROR(VLOOKUP($A112,Jeugdfonds!$A:$C,3,FALSE))=TRUE,1,IF(VLOOKUP($A112,Jeugdfonds!$A:$C,3,FALSE)&gt;=6000,5,IF(VLOOKUP($A112,Jeugdfonds!$A:$C,3,FALSE)&gt;=3000,4,IF(VLOOKUP($A112,Jeugdfonds!$A:$C,3,FALSE)&gt;=1000,3,IF(VLOOKUP($A112,Jeugdfonds!$A:$C,3,FALSE)&gt;=100,2,1)))))</f>
        <v>1</v>
      </c>
      <c r="J112" s="10">
        <f t="shared" si="5"/>
        <v>1</v>
      </c>
      <c r="K112" s="7">
        <f>IF(ISERROR(VLOOKUP($A112,'Fanion Dames'!$A:$C,3,FALSE))=TRUE,0,IF(LEFT(VLOOKUP($A112,'Fanion Dames'!$A:$C,3,FALSE),1)="T",3,IF(LEFT(VLOOKUP($A112,'Fanion Dames'!$A:$C,3,FALSE),1)="L",2,IF(LEFT(VLOOKUP($A112,'Fanion Dames'!$A:$C,3,FALSE),1)="P",1,0))))</f>
        <v>0</v>
      </c>
      <c r="L112" s="7">
        <f>IF(ISERROR(VLOOKUP($A112,'Fanion Dames'!$E:$G,3,FALSE))=TRUE,0,IF(LEFT(VLOOKUP($A112,'Fanion Dames'!$E:$G,3,FALSE),1)="T",2,IF(LEFT(VLOOKUP($A112,'Fanion Dames'!$E:$G,3,FALSE),1)="L",2,IF(LEFT(VLOOKUP($A112,'Fanion Dames'!$E:$G,3,FALSE),1)="P",1,0))))</f>
        <v>0</v>
      </c>
      <c r="M112" s="7" t="str">
        <f>VLOOKUP($A112,'Aantal &lt;21'!$A:$D,4,FALSE)</f>
        <v/>
      </c>
      <c r="N112" s="7">
        <f>IF(ISERROR(VLOOKUP(A112,Jeugdfonds!A105:C325,3,FALSE))=TRUE,1,IF(VLOOKUP(A112,Jeugdfonds!A105:C325,3,FALSE)&gt;=6000,5,IF(VLOOKUP(A112,Jeugdfonds!A105:C325,3,FALSE)&gt;=3000,4,IF(VLOOKUP(A112,Jeugdfonds!A105:C325,3,FALSE)&gt;=1000,3,IF(VLOOKUP(A112,Jeugdfonds!A105:C325,3,FALSE)&gt;=100,2,1)))))</f>
        <v>1</v>
      </c>
      <c r="O112" s="16">
        <f t="shared" si="6"/>
        <v>1</v>
      </c>
      <c r="P112" s="12">
        <f>IF(ISERROR(VLOOKUP($A112,Jeugdcoördinator!$A:$C,4,FALSE))=TRUE,0,IF(VLOOKUP($A112,Jeugdcoördinator!$A:$C,4,FALSE)="Professioneel",3,IF(VLOOKUP($A112,Jeugdcoördinator!$A:$C,4,FALSE)="Vrijwilliger",2,0)))</f>
        <v>0</v>
      </c>
      <c r="Q112" s="12">
        <f>IF(VLOOKUP($A112,'Extra Dipl. Onderbouw'!A:C,3,FALSE)="",0,IF(VLOOKUP($A112,'Extra Dipl. Onderbouw'!A:C,3,FALSE)&lt;&gt;"Instructeur B",3,1))</f>
        <v>0</v>
      </c>
      <c r="R112" s="12">
        <f>IF(ISERROR(VLOOKUP($A112,Jeugdleden!$A:$C,3,FALSE))=TRUE,1,IF(VLOOKUP($A112,Jeugdleden!$A:$C,3,FALSE)&gt;=125,5,IF(VLOOKUP($A112,Jeugdleden!$A:$C,3,FALSE)&gt;=100,4,IF(VLOOKUP($A112,Jeugdleden!$A:$C,3,FALSE)&gt;=75,3,IF(VLOOKUP($A112,Jeugdleden!$A:$C,3,FALSE)&gt;=50,2,1)))))</f>
        <v>1</v>
      </c>
      <c r="S112" s="14">
        <f t="shared" si="7"/>
        <v>1</v>
      </c>
    </row>
    <row r="113" spans="1:19" x14ac:dyDescent="0.25">
      <c r="A113" s="25">
        <v>1634</v>
      </c>
      <c r="B113" s="25" t="str">
        <f>VLOOKUP($A113,Para!$D$1:$E$996,2,FALSE)</f>
        <v>BBC Schelle</v>
      </c>
      <c r="C113" s="18">
        <f>IF(VLOOKUP($A113,Faciliteiten!$A:$D,3,FALSE)="&gt;=2m",5,IF(VLOOKUP($A113,Faciliteiten!$A:$D,3,FALSE)="&lt;2m-&gt;=1m",3,1))</f>
        <v>3</v>
      </c>
      <c r="D113" s="18">
        <f>IF(VLOOKUP($A113,Faciliteiten!$A:$D,4,FALSE)="Klasse 3",5,IF(VLOOKUP($A113,Faciliteiten!$A:$D,4,FALSE)="Klasse 2",3,1))</f>
        <v>5</v>
      </c>
      <c r="E113" s="20">
        <f t="shared" si="4"/>
        <v>8</v>
      </c>
      <c r="F113" s="6">
        <f>IF(ISERROR(VLOOKUP($A113,'Fanion Heren'!$A:$C,3,FALSE))=TRUE,0,IF(VLOOKUP($A113,'Fanion Heren'!$A:$C,3,FALSE)="BNXT",3,IF(LEFT(VLOOKUP($A113,'Fanion Heren'!$A:$C,3,FALSE),1)="T",3,IF(LEFT(VLOOKUP($A113,'Fanion Heren'!$A:$C,3,FALSE),1)="L",2,IF(LEFT(VLOOKUP($A113,'Fanion Heren'!$A:$C,3,FALSE),1)="P",1,0)))))</f>
        <v>0</v>
      </c>
      <c r="G113" s="6">
        <f>IF(ISERROR(VLOOKUP($A113,'Fanion Heren'!$E:$G,3,FALSE))=TRUE,0,IF(VLOOKUP($A113,'Fanion Heren'!$E:$G,3,FALSE)="EML",2,IF(LEFT(VLOOKUP($A113,'Fanion Heren'!$E:$G,3,FALSE),1)="T",2,IF(LEFT(VLOOKUP($A113,'Fanion Heren'!$E:$G,3,FALSE),1)="L",2,IF(LEFT(VLOOKUP($A113,'Fanion Heren'!$E:$G,3,FALSE),1)="P",1,0)))))</f>
        <v>0</v>
      </c>
      <c r="H113" s="6" t="str">
        <f>VLOOKUP($A113,'Aantal &lt;21'!$A:$C,3,FALSE)</f>
        <v/>
      </c>
      <c r="I113" s="6">
        <f>IF(ISERROR(VLOOKUP($A113,Jeugdfonds!$A:$C,3,FALSE))=TRUE,1,IF(VLOOKUP($A113,Jeugdfonds!$A:$C,3,FALSE)&gt;=6000,5,IF(VLOOKUP($A113,Jeugdfonds!$A:$C,3,FALSE)&gt;=3000,4,IF(VLOOKUP($A113,Jeugdfonds!$A:$C,3,FALSE)&gt;=1000,3,IF(VLOOKUP($A113,Jeugdfonds!$A:$C,3,FALSE)&gt;=100,2,1)))))</f>
        <v>4</v>
      </c>
      <c r="J113" s="10">
        <f t="shared" si="5"/>
        <v>4</v>
      </c>
      <c r="K113" s="7">
        <f>IF(ISERROR(VLOOKUP($A113,'Fanion Dames'!$A:$C,3,FALSE))=TRUE,0,IF(LEFT(VLOOKUP($A113,'Fanion Dames'!$A:$C,3,FALSE),1)="T",3,IF(LEFT(VLOOKUP($A113,'Fanion Dames'!$A:$C,3,FALSE),1)="L",2,IF(LEFT(VLOOKUP($A113,'Fanion Dames'!$A:$C,3,FALSE),1)="P",1,0))))</f>
        <v>1</v>
      </c>
      <c r="L113" s="7">
        <f>IF(ISERROR(VLOOKUP($A113,'Fanion Dames'!$E:$G,3,FALSE))=TRUE,0,IF(LEFT(VLOOKUP($A113,'Fanion Dames'!$E:$G,3,FALSE),1)="T",2,IF(LEFT(VLOOKUP($A113,'Fanion Dames'!$E:$G,3,FALSE),1)="L",2,IF(LEFT(VLOOKUP($A113,'Fanion Dames'!$E:$G,3,FALSE),1)="P",1,0))))</f>
        <v>0</v>
      </c>
      <c r="M113" s="7" t="str">
        <f>VLOOKUP($A113,'Aantal &lt;21'!$A:$D,4,FALSE)</f>
        <v/>
      </c>
      <c r="N113" s="7">
        <f>IF(ISERROR(VLOOKUP(A113,Jeugdfonds!A107:C327,3,FALSE))=TRUE,1,IF(VLOOKUP(A113,Jeugdfonds!A107:C327,3,FALSE)&gt;=6000,5,IF(VLOOKUP(A113,Jeugdfonds!A107:C327,3,FALSE)&gt;=3000,4,IF(VLOOKUP(A113,Jeugdfonds!A107:C327,3,FALSE)&gt;=1000,3,IF(VLOOKUP(A113,Jeugdfonds!A107:C327,3,FALSE)&gt;=100,2,1)))))</f>
        <v>4</v>
      </c>
      <c r="O113" s="16">
        <f t="shared" si="6"/>
        <v>5</v>
      </c>
      <c r="P113" s="12">
        <f>IF(ISERROR(VLOOKUP($A113,Jeugdcoördinator!$A:$C,4,FALSE))=TRUE,0,IF(VLOOKUP($A113,Jeugdcoördinator!$A:$C,4,FALSE)="Professioneel",3,IF(VLOOKUP($A113,Jeugdcoördinator!$A:$C,4,FALSE)="Vrijwilliger",2,0)))</f>
        <v>0</v>
      </c>
      <c r="Q113" s="12">
        <f>IF(VLOOKUP($A113,'Extra Dipl. Onderbouw'!A:C,3,FALSE)="",0,IF(VLOOKUP($A113,'Extra Dipl. Onderbouw'!A:C,3,FALSE)&lt;&gt;"Instructeur B",3,1))</f>
        <v>0</v>
      </c>
      <c r="R113" s="12">
        <f>IF(ISERROR(VLOOKUP($A113,Jeugdleden!$A:$C,3,FALSE))=TRUE,1,IF(VLOOKUP($A113,Jeugdleden!$A:$C,3,FALSE)&gt;=125,5,IF(VLOOKUP($A113,Jeugdleden!$A:$C,3,FALSE)&gt;=100,4,IF(VLOOKUP($A113,Jeugdleden!$A:$C,3,FALSE)&gt;=75,3,IF(VLOOKUP($A113,Jeugdleden!$A:$C,3,FALSE)&gt;=50,2,1)))))</f>
        <v>5</v>
      </c>
      <c r="S113" s="14">
        <f t="shared" si="7"/>
        <v>5</v>
      </c>
    </row>
    <row r="114" spans="1:19" x14ac:dyDescent="0.25">
      <c r="A114" s="25">
        <v>1637</v>
      </c>
      <c r="B114" s="25" t="str">
        <f>VLOOKUP($A114,Para!$D$1:$E$996,2,FALSE)</f>
        <v>Hades Kiewit BBC</v>
      </c>
      <c r="C114" s="18">
        <f>IF(VLOOKUP($A114,Faciliteiten!$A:$D,3,FALSE)="&gt;=2m",5,IF(VLOOKUP($A114,Faciliteiten!$A:$D,3,FALSE)="&lt;2m-&gt;=1m",3,1))</f>
        <v>5</v>
      </c>
      <c r="D114" s="18">
        <f>IF(VLOOKUP($A114,Faciliteiten!$A:$D,4,FALSE)="Klasse 3",5,IF(VLOOKUP($A114,Faciliteiten!$A:$D,4,FALSE)="Klasse 2",3,1))</f>
        <v>5</v>
      </c>
      <c r="E114" s="20">
        <f t="shared" si="4"/>
        <v>10</v>
      </c>
      <c r="F114" s="6">
        <f>IF(ISERROR(VLOOKUP($A114,'Fanion Heren'!$A:$C,3,FALSE))=TRUE,0,IF(VLOOKUP($A114,'Fanion Heren'!$A:$C,3,FALSE)="BNXT",3,IF(LEFT(VLOOKUP($A114,'Fanion Heren'!$A:$C,3,FALSE),1)="T",3,IF(LEFT(VLOOKUP($A114,'Fanion Heren'!$A:$C,3,FALSE),1)="L",2,IF(LEFT(VLOOKUP($A114,'Fanion Heren'!$A:$C,3,FALSE),1)="P",1,0)))))</f>
        <v>2</v>
      </c>
      <c r="G114" s="6">
        <f>IF(ISERROR(VLOOKUP($A114,'Fanion Heren'!$E:$G,3,FALSE))=TRUE,0,IF(VLOOKUP($A114,'Fanion Heren'!$E:$G,3,FALSE)="EML",2,IF(LEFT(VLOOKUP($A114,'Fanion Heren'!$E:$G,3,FALSE),1)="T",2,IF(LEFT(VLOOKUP($A114,'Fanion Heren'!$E:$G,3,FALSE),1)="L",2,IF(LEFT(VLOOKUP($A114,'Fanion Heren'!$E:$G,3,FALSE),1)="P",1,0)))))</f>
        <v>1</v>
      </c>
      <c r="H114" s="6">
        <f>VLOOKUP($A114,'Aantal &lt;21'!$A:$C,3,FALSE)</f>
        <v>2</v>
      </c>
      <c r="I114" s="6">
        <f>IF(ISERROR(VLOOKUP($A114,Jeugdfonds!$A:$C,3,FALSE))=TRUE,1,IF(VLOOKUP($A114,Jeugdfonds!$A:$C,3,FALSE)&gt;=6000,5,IF(VLOOKUP($A114,Jeugdfonds!$A:$C,3,FALSE)&gt;=3000,4,IF(VLOOKUP($A114,Jeugdfonds!$A:$C,3,FALSE)&gt;=1000,3,IF(VLOOKUP($A114,Jeugdfonds!$A:$C,3,FALSE)&gt;=100,2,1)))))</f>
        <v>4</v>
      </c>
      <c r="J114" s="10">
        <f t="shared" si="5"/>
        <v>9</v>
      </c>
      <c r="K114" s="7">
        <f>IF(ISERROR(VLOOKUP($A114,'Fanion Dames'!$A:$C,3,FALSE))=TRUE,0,IF(LEFT(VLOOKUP($A114,'Fanion Dames'!$A:$C,3,FALSE),1)="T",3,IF(LEFT(VLOOKUP($A114,'Fanion Dames'!$A:$C,3,FALSE),1)="L",2,IF(LEFT(VLOOKUP($A114,'Fanion Dames'!$A:$C,3,FALSE),1)="P",1,0))))</f>
        <v>1</v>
      </c>
      <c r="L114" s="7">
        <f>IF(ISERROR(VLOOKUP($A114,'Fanion Dames'!$E:$G,3,FALSE))=TRUE,0,IF(LEFT(VLOOKUP($A114,'Fanion Dames'!$E:$G,3,FALSE),1)="T",2,IF(LEFT(VLOOKUP($A114,'Fanion Dames'!$E:$G,3,FALSE),1)="L",2,IF(LEFT(VLOOKUP($A114,'Fanion Dames'!$E:$G,3,FALSE),1)="P",1,0))))</f>
        <v>0</v>
      </c>
      <c r="M114" s="7" t="str">
        <f>VLOOKUP($A114,'Aantal &lt;21'!$A:$D,4,FALSE)</f>
        <v/>
      </c>
      <c r="N114" s="7">
        <f>IF(ISERROR(VLOOKUP(A114,Jeugdfonds!A108:C328,3,FALSE))=TRUE,1,IF(VLOOKUP(A114,Jeugdfonds!A108:C328,3,FALSE)&gt;=6000,5,IF(VLOOKUP(A114,Jeugdfonds!A108:C328,3,FALSE)&gt;=3000,4,IF(VLOOKUP(A114,Jeugdfonds!A108:C328,3,FALSE)&gt;=1000,3,IF(VLOOKUP(A114,Jeugdfonds!A108:C328,3,FALSE)&gt;=100,2,1)))))</f>
        <v>4</v>
      </c>
      <c r="O114" s="16">
        <f t="shared" si="6"/>
        <v>5</v>
      </c>
      <c r="P114" s="12">
        <f>IF(ISERROR(VLOOKUP($A114,Jeugdcoördinator!$A:$C,4,FALSE))=TRUE,0,IF(VLOOKUP($A114,Jeugdcoördinator!$A:$C,4,FALSE)="Professioneel",3,IF(VLOOKUP($A114,Jeugdcoördinator!$A:$C,4,FALSE)="Vrijwilliger",2,0)))</f>
        <v>0</v>
      </c>
      <c r="Q114" s="12">
        <f>IF(VLOOKUP($A114,'Extra Dipl. Onderbouw'!A:C,3,FALSE)="",0,IF(VLOOKUP($A114,'Extra Dipl. Onderbouw'!A:C,3,FALSE)&lt;&gt;"Instructeur B",3,1))</f>
        <v>1</v>
      </c>
      <c r="R114" s="12">
        <f>IF(ISERROR(VLOOKUP($A114,Jeugdleden!$A:$C,3,FALSE))=TRUE,1,IF(VLOOKUP($A114,Jeugdleden!$A:$C,3,FALSE)&gt;=125,5,IF(VLOOKUP($A114,Jeugdleden!$A:$C,3,FALSE)&gt;=100,4,IF(VLOOKUP($A114,Jeugdleden!$A:$C,3,FALSE)&gt;=75,3,IF(VLOOKUP($A114,Jeugdleden!$A:$C,3,FALSE)&gt;=50,2,1)))))</f>
        <v>5</v>
      </c>
      <c r="S114" s="14">
        <f t="shared" si="7"/>
        <v>6</v>
      </c>
    </row>
    <row r="115" spans="1:19" x14ac:dyDescent="0.25">
      <c r="A115" s="25">
        <v>1640</v>
      </c>
      <c r="B115" s="25" t="str">
        <f>VLOOKUP($A115,Para!$D$1:$E$996,2,FALSE)</f>
        <v>Bobcat Wielsbeke</v>
      </c>
      <c r="C115" s="18">
        <f>IF(VLOOKUP($A115,Faciliteiten!$A:$D,3,FALSE)="&gt;=2m",5,IF(VLOOKUP($A115,Faciliteiten!$A:$D,3,FALSE)="&lt;2m-&gt;=1m",3,1))</f>
        <v>3</v>
      </c>
      <c r="D115" s="18">
        <f>IF(VLOOKUP($A115,Faciliteiten!$A:$D,4,FALSE)="Klasse 3",5,IF(VLOOKUP($A115,Faciliteiten!$A:$D,4,FALSE)="Klasse 2",3,1))</f>
        <v>1</v>
      </c>
      <c r="E115" s="20">
        <f t="shared" si="4"/>
        <v>4</v>
      </c>
      <c r="F115" s="6">
        <f>IF(ISERROR(VLOOKUP($A115,'Fanion Heren'!$A:$C,3,FALSE))=TRUE,0,IF(VLOOKUP($A115,'Fanion Heren'!$A:$C,3,FALSE)="BNXT",3,IF(LEFT(VLOOKUP($A115,'Fanion Heren'!$A:$C,3,FALSE),1)="T",3,IF(LEFT(VLOOKUP($A115,'Fanion Heren'!$A:$C,3,FALSE),1)="L",2,IF(LEFT(VLOOKUP($A115,'Fanion Heren'!$A:$C,3,FALSE),1)="P",1,0)))))</f>
        <v>0</v>
      </c>
      <c r="G115" s="6">
        <f>IF(ISERROR(VLOOKUP($A115,'Fanion Heren'!$E:$G,3,FALSE))=TRUE,0,IF(VLOOKUP($A115,'Fanion Heren'!$E:$G,3,FALSE)="EML",2,IF(LEFT(VLOOKUP($A115,'Fanion Heren'!$E:$G,3,FALSE),1)="T",2,IF(LEFT(VLOOKUP($A115,'Fanion Heren'!$E:$G,3,FALSE),1)="L",2,IF(LEFT(VLOOKUP($A115,'Fanion Heren'!$E:$G,3,FALSE),1)="P",1,0)))))</f>
        <v>0</v>
      </c>
      <c r="H115" s="6" t="str">
        <f>VLOOKUP($A115,'Aantal &lt;21'!$A:$C,3,FALSE)</f>
        <v/>
      </c>
      <c r="I115" s="6">
        <f>IF(ISERROR(VLOOKUP($A115,Jeugdfonds!$A:$C,3,FALSE))=TRUE,1,IF(VLOOKUP($A115,Jeugdfonds!$A:$C,3,FALSE)&gt;=6000,5,IF(VLOOKUP($A115,Jeugdfonds!$A:$C,3,FALSE)&gt;=3000,4,IF(VLOOKUP($A115,Jeugdfonds!$A:$C,3,FALSE)&gt;=1000,3,IF(VLOOKUP($A115,Jeugdfonds!$A:$C,3,FALSE)&gt;=100,2,1)))))</f>
        <v>1</v>
      </c>
      <c r="J115" s="10">
        <f t="shared" si="5"/>
        <v>1</v>
      </c>
      <c r="K115" s="7">
        <f>IF(ISERROR(VLOOKUP($A115,'Fanion Dames'!$A:$C,3,FALSE))=TRUE,0,IF(LEFT(VLOOKUP($A115,'Fanion Dames'!$A:$C,3,FALSE),1)="T",3,IF(LEFT(VLOOKUP($A115,'Fanion Dames'!$A:$C,3,FALSE),1)="L",2,IF(LEFT(VLOOKUP($A115,'Fanion Dames'!$A:$C,3,FALSE),1)="P",1,0))))</f>
        <v>1</v>
      </c>
      <c r="L115" s="7">
        <f>IF(ISERROR(VLOOKUP($A115,'Fanion Dames'!$E:$G,3,FALSE))=TRUE,0,IF(LEFT(VLOOKUP($A115,'Fanion Dames'!$E:$G,3,FALSE),1)="T",2,IF(LEFT(VLOOKUP($A115,'Fanion Dames'!$E:$G,3,FALSE),1)="L",2,IF(LEFT(VLOOKUP($A115,'Fanion Dames'!$E:$G,3,FALSE),1)="P",1,0))))</f>
        <v>0</v>
      </c>
      <c r="M115" s="7" t="str">
        <f>VLOOKUP($A115,'Aantal &lt;21'!$A:$D,4,FALSE)</f>
        <v/>
      </c>
      <c r="N115" s="7">
        <f>IF(ISERROR(VLOOKUP(A115,Jeugdfonds!A109:C329,3,FALSE))=TRUE,1,IF(VLOOKUP(A115,Jeugdfonds!A109:C329,3,FALSE)&gt;=6000,5,IF(VLOOKUP(A115,Jeugdfonds!A109:C329,3,FALSE)&gt;=3000,4,IF(VLOOKUP(A115,Jeugdfonds!A109:C329,3,FALSE)&gt;=1000,3,IF(VLOOKUP(A115,Jeugdfonds!A109:C329,3,FALSE)&gt;=100,2,1)))))</f>
        <v>1</v>
      </c>
      <c r="O115" s="16">
        <f t="shared" si="6"/>
        <v>2</v>
      </c>
      <c r="P115" s="12">
        <f>IF(ISERROR(VLOOKUP($A115,Jeugdcoördinator!$A:$C,4,FALSE))=TRUE,0,IF(VLOOKUP($A115,Jeugdcoördinator!$A:$C,4,FALSE)="Professioneel",3,IF(VLOOKUP($A115,Jeugdcoördinator!$A:$C,4,FALSE)="Vrijwilliger",2,0)))</f>
        <v>0</v>
      </c>
      <c r="Q115" s="12">
        <f>IF(VLOOKUP($A115,'Extra Dipl. Onderbouw'!A:C,3,FALSE)="",0,IF(VLOOKUP($A115,'Extra Dipl. Onderbouw'!A:C,3,FALSE)&lt;&gt;"Instructeur B",3,1))</f>
        <v>1</v>
      </c>
      <c r="R115" s="12">
        <f>IF(ISERROR(VLOOKUP($A115,Jeugdleden!$A:$C,3,FALSE))=TRUE,1,IF(VLOOKUP($A115,Jeugdleden!$A:$C,3,FALSE)&gt;=125,5,IF(VLOOKUP($A115,Jeugdleden!$A:$C,3,FALSE)&gt;=100,4,IF(VLOOKUP($A115,Jeugdleden!$A:$C,3,FALSE)&gt;=75,3,IF(VLOOKUP($A115,Jeugdleden!$A:$C,3,FALSE)&gt;=50,2,1)))))</f>
        <v>5</v>
      </c>
      <c r="S115" s="14">
        <f t="shared" si="7"/>
        <v>6</v>
      </c>
    </row>
    <row r="116" spans="1:19" x14ac:dyDescent="0.25">
      <c r="A116" s="25">
        <v>1665</v>
      </c>
      <c r="B116" s="25" t="str">
        <f>VLOOKUP($A116,Para!$D$1:$E$996,2,FALSE)</f>
        <v>Nieuwerkerken</v>
      </c>
      <c r="C116" s="18">
        <f>IF(VLOOKUP($A116,Faciliteiten!$A:$D,3,FALSE)="&gt;=2m",5,IF(VLOOKUP($A116,Faciliteiten!$A:$D,3,FALSE)="&lt;2m-&gt;=1m",3,1))</f>
        <v>5</v>
      </c>
      <c r="D116" s="18">
        <f>IF(VLOOKUP($A116,Faciliteiten!$A:$D,4,FALSE)="Klasse 3",5,IF(VLOOKUP($A116,Faciliteiten!$A:$D,4,FALSE)="Klasse 2",3,1))</f>
        <v>5</v>
      </c>
      <c r="E116" s="20">
        <f t="shared" si="4"/>
        <v>10</v>
      </c>
      <c r="F116" s="6">
        <f>IF(ISERROR(VLOOKUP($A116,'Fanion Heren'!$A:$C,3,FALSE))=TRUE,0,IF(VLOOKUP($A116,'Fanion Heren'!$A:$C,3,FALSE)="BNXT",3,IF(LEFT(VLOOKUP($A116,'Fanion Heren'!$A:$C,3,FALSE),1)="T",3,IF(LEFT(VLOOKUP($A116,'Fanion Heren'!$A:$C,3,FALSE),1)="L",2,IF(LEFT(VLOOKUP($A116,'Fanion Heren'!$A:$C,3,FALSE),1)="P",1,0)))))</f>
        <v>1</v>
      </c>
      <c r="G116" s="6">
        <f>IF(ISERROR(VLOOKUP($A116,'Fanion Heren'!$E:$G,3,FALSE))=TRUE,0,IF(VLOOKUP($A116,'Fanion Heren'!$E:$G,3,FALSE)="EML",2,IF(LEFT(VLOOKUP($A116,'Fanion Heren'!$E:$G,3,FALSE),1)="T",2,IF(LEFT(VLOOKUP($A116,'Fanion Heren'!$E:$G,3,FALSE),1)="L",2,IF(LEFT(VLOOKUP($A116,'Fanion Heren'!$E:$G,3,FALSE),1)="P",1,0)))))</f>
        <v>0</v>
      </c>
      <c r="H116" s="6" t="str">
        <f>VLOOKUP($A116,'Aantal &lt;21'!$A:$C,3,FALSE)</f>
        <v/>
      </c>
      <c r="I116" s="6">
        <f>IF(ISERROR(VLOOKUP($A116,Jeugdfonds!$A:$C,3,FALSE))=TRUE,1,IF(VLOOKUP($A116,Jeugdfonds!$A:$C,3,FALSE)&gt;=6000,5,IF(VLOOKUP($A116,Jeugdfonds!$A:$C,3,FALSE)&gt;=3000,4,IF(VLOOKUP($A116,Jeugdfonds!$A:$C,3,FALSE)&gt;=1000,3,IF(VLOOKUP($A116,Jeugdfonds!$A:$C,3,FALSE)&gt;=100,2,1)))))</f>
        <v>5</v>
      </c>
      <c r="J116" s="10">
        <f t="shared" si="5"/>
        <v>6</v>
      </c>
      <c r="K116" s="7">
        <f>IF(ISERROR(VLOOKUP($A116,'Fanion Dames'!$A:$C,3,FALSE))=TRUE,0,IF(LEFT(VLOOKUP($A116,'Fanion Dames'!$A:$C,3,FALSE),1)="T",3,IF(LEFT(VLOOKUP($A116,'Fanion Dames'!$A:$C,3,FALSE),1)="L",2,IF(LEFT(VLOOKUP($A116,'Fanion Dames'!$A:$C,3,FALSE),1)="P",1,0))))</f>
        <v>0</v>
      </c>
      <c r="L116" s="7">
        <f>IF(ISERROR(VLOOKUP($A116,'Fanion Dames'!$E:$G,3,FALSE))=TRUE,0,IF(LEFT(VLOOKUP($A116,'Fanion Dames'!$E:$G,3,FALSE),1)="T",2,IF(LEFT(VLOOKUP($A116,'Fanion Dames'!$E:$G,3,FALSE),1)="L",2,IF(LEFT(VLOOKUP($A116,'Fanion Dames'!$E:$G,3,FALSE),1)="P",1,0))))</f>
        <v>0</v>
      </c>
      <c r="M116" s="7" t="str">
        <f>VLOOKUP($A116,'Aantal &lt;21'!$A:$D,4,FALSE)</f>
        <v/>
      </c>
      <c r="N116" s="7">
        <f>IF(ISERROR(VLOOKUP(A116,Jeugdfonds!A110:C330,3,FALSE))=TRUE,1,IF(VLOOKUP(A116,Jeugdfonds!A110:C330,3,FALSE)&gt;=6000,5,IF(VLOOKUP(A116,Jeugdfonds!A110:C330,3,FALSE)&gt;=3000,4,IF(VLOOKUP(A116,Jeugdfonds!A110:C330,3,FALSE)&gt;=1000,3,IF(VLOOKUP(A116,Jeugdfonds!A110:C330,3,FALSE)&gt;=100,2,1)))))</f>
        <v>5</v>
      </c>
      <c r="O116" s="16">
        <f t="shared" si="6"/>
        <v>5</v>
      </c>
      <c r="P116" s="12">
        <f>IF(ISERROR(VLOOKUP($A116,Jeugdcoördinator!$A:$C,4,FALSE))=TRUE,0,IF(VLOOKUP($A116,Jeugdcoördinator!$A:$C,4,FALSE)="Professioneel",3,IF(VLOOKUP($A116,Jeugdcoördinator!$A:$C,4,FALSE)="Vrijwilliger",2,0)))</f>
        <v>0</v>
      </c>
      <c r="Q116" s="12">
        <f>IF(VLOOKUP($A116,'Extra Dipl. Onderbouw'!A:C,3,FALSE)="",0,IF(VLOOKUP($A116,'Extra Dipl. Onderbouw'!A:C,3,FALSE)&lt;&gt;"Instructeur B",3,1))</f>
        <v>0</v>
      </c>
      <c r="R116" s="12">
        <f>IF(ISERROR(VLOOKUP($A116,Jeugdleden!$A:$C,3,FALSE))=TRUE,1,IF(VLOOKUP($A116,Jeugdleden!$A:$C,3,FALSE)&gt;=125,5,IF(VLOOKUP($A116,Jeugdleden!$A:$C,3,FALSE)&gt;=100,4,IF(VLOOKUP($A116,Jeugdleden!$A:$C,3,FALSE)&gt;=75,3,IF(VLOOKUP($A116,Jeugdleden!$A:$C,3,FALSE)&gt;=50,2,1)))))</f>
        <v>4</v>
      </c>
      <c r="S116" s="14">
        <f t="shared" si="7"/>
        <v>4</v>
      </c>
    </row>
    <row r="117" spans="1:19" x14ac:dyDescent="0.25">
      <c r="A117" s="25">
        <v>1674</v>
      </c>
      <c r="B117" s="25" t="str">
        <f>VLOOKUP($A117,Para!$D$1:$E$996,2,FALSE)</f>
        <v>Basketbalclub Campinia Dessel-Retie</v>
      </c>
      <c r="C117" s="18">
        <f>IF(VLOOKUP($A117,Faciliteiten!$A:$D,3,FALSE)="&gt;=2m",5,IF(VLOOKUP($A117,Faciliteiten!$A:$D,3,FALSE)="&lt;2m-&gt;=1m",3,1))</f>
        <v>5</v>
      </c>
      <c r="D117" s="18">
        <f>IF(VLOOKUP($A117,Faciliteiten!$A:$D,4,FALSE)="Klasse 3",5,IF(VLOOKUP($A117,Faciliteiten!$A:$D,4,FALSE)="Klasse 2",3,1))</f>
        <v>5</v>
      </c>
      <c r="E117" s="20">
        <f t="shared" si="4"/>
        <v>10</v>
      </c>
      <c r="F117" s="6">
        <f>IF(ISERROR(VLOOKUP($A117,'Fanion Heren'!$A:$C,3,FALSE))=TRUE,0,IF(VLOOKUP($A117,'Fanion Heren'!$A:$C,3,FALSE)="BNXT",3,IF(LEFT(VLOOKUP($A117,'Fanion Heren'!$A:$C,3,FALSE),1)="T",3,IF(LEFT(VLOOKUP($A117,'Fanion Heren'!$A:$C,3,FALSE),1)="L",2,IF(LEFT(VLOOKUP($A117,'Fanion Heren'!$A:$C,3,FALSE),1)="P",1,0)))))</f>
        <v>0</v>
      </c>
      <c r="G117" s="6">
        <f>IF(ISERROR(VLOOKUP($A117,'Fanion Heren'!$E:$G,3,FALSE))=TRUE,0,IF(VLOOKUP($A117,'Fanion Heren'!$E:$G,3,FALSE)="EML",2,IF(LEFT(VLOOKUP($A117,'Fanion Heren'!$E:$G,3,FALSE),1)="T",2,IF(LEFT(VLOOKUP($A117,'Fanion Heren'!$E:$G,3,FALSE),1)="L",2,IF(LEFT(VLOOKUP($A117,'Fanion Heren'!$E:$G,3,FALSE),1)="P",1,0)))))</f>
        <v>0</v>
      </c>
      <c r="H117" s="6" t="str">
        <f>VLOOKUP($A117,'Aantal &lt;21'!$A:$C,3,FALSE)</f>
        <v/>
      </c>
      <c r="I117" s="6">
        <f>IF(ISERROR(VLOOKUP($A117,Jeugdfonds!$A:$C,3,FALSE))=TRUE,1,IF(VLOOKUP($A117,Jeugdfonds!$A:$C,3,FALSE)&gt;=6000,5,IF(VLOOKUP($A117,Jeugdfonds!$A:$C,3,FALSE)&gt;=3000,4,IF(VLOOKUP($A117,Jeugdfonds!$A:$C,3,FALSE)&gt;=1000,3,IF(VLOOKUP($A117,Jeugdfonds!$A:$C,3,FALSE)&gt;=100,2,1)))))</f>
        <v>4</v>
      </c>
      <c r="J117" s="10">
        <f t="shared" si="5"/>
        <v>4</v>
      </c>
      <c r="K117" s="7">
        <f>IF(ISERROR(VLOOKUP($A117,'Fanion Dames'!$A:$C,3,FALSE))=TRUE,0,IF(LEFT(VLOOKUP($A117,'Fanion Dames'!$A:$C,3,FALSE),1)="T",3,IF(LEFT(VLOOKUP($A117,'Fanion Dames'!$A:$C,3,FALSE),1)="L",2,IF(LEFT(VLOOKUP($A117,'Fanion Dames'!$A:$C,3,FALSE),1)="P",1,0))))</f>
        <v>2</v>
      </c>
      <c r="L117" s="7">
        <f>IF(ISERROR(VLOOKUP($A117,'Fanion Dames'!$E:$G,3,FALSE))=TRUE,0,IF(LEFT(VLOOKUP($A117,'Fanion Dames'!$E:$G,3,FALSE),1)="T",2,IF(LEFT(VLOOKUP($A117,'Fanion Dames'!$E:$G,3,FALSE),1)="L",2,IF(LEFT(VLOOKUP($A117,'Fanion Dames'!$E:$G,3,FALSE),1)="P",1,0))))</f>
        <v>1</v>
      </c>
      <c r="M117" s="7">
        <f>VLOOKUP($A117,'Aantal &lt;21'!$A:$D,4,FALSE)</f>
        <v>4</v>
      </c>
      <c r="N117" s="7">
        <f>IF(ISERROR(VLOOKUP(A117,Jeugdfonds!A110:C331,3,FALSE))=TRUE,1,IF(VLOOKUP(A117,Jeugdfonds!A110:C331,3,FALSE)&gt;=6000,5,IF(VLOOKUP(A117,Jeugdfonds!A110:C331,3,FALSE)&gt;=3000,4,IF(VLOOKUP(A117,Jeugdfonds!A110:C331,3,FALSE)&gt;=1000,3,IF(VLOOKUP(A117,Jeugdfonds!A110:C331,3,FALSE)&gt;=100,2,1)))))</f>
        <v>4</v>
      </c>
      <c r="O117" s="16">
        <f t="shared" si="6"/>
        <v>11</v>
      </c>
      <c r="P117" s="12">
        <f>IF(ISERROR(VLOOKUP($A117,Jeugdcoördinator!$A:$C,4,FALSE))=TRUE,0,IF(VLOOKUP($A117,Jeugdcoördinator!$A:$C,4,FALSE)="Professioneel",3,IF(VLOOKUP($A117,Jeugdcoördinator!$A:$C,4,FALSE)="Vrijwilliger",2,0)))</f>
        <v>0</v>
      </c>
      <c r="Q117" s="12">
        <f>IF(VLOOKUP($A117,'Extra Dipl. Onderbouw'!A:C,3,FALSE)="",0,IF(VLOOKUP($A117,'Extra Dipl. Onderbouw'!A:C,3,FALSE)&lt;&gt;"Instructeur B",3,1))</f>
        <v>0</v>
      </c>
      <c r="R117" s="12">
        <f>IF(ISERROR(VLOOKUP($A117,Jeugdleden!$A:$C,3,FALSE))=TRUE,1,IF(VLOOKUP($A117,Jeugdleden!$A:$C,3,FALSE)&gt;=125,5,IF(VLOOKUP($A117,Jeugdleden!$A:$C,3,FALSE)&gt;=100,4,IF(VLOOKUP($A117,Jeugdleden!$A:$C,3,FALSE)&gt;=75,3,IF(VLOOKUP($A117,Jeugdleden!$A:$C,3,FALSE)&gt;=50,2,1)))))</f>
        <v>5</v>
      </c>
      <c r="S117" s="14">
        <f t="shared" si="7"/>
        <v>5</v>
      </c>
    </row>
    <row r="118" spans="1:19" x14ac:dyDescent="0.25">
      <c r="A118" s="25">
        <v>1681</v>
      </c>
      <c r="B118" s="25" t="str">
        <f>VLOOKUP($A118,Para!$D$1:$E$996,2,FALSE)</f>
        <v>Gent-Oost Eagles</v>
      </c>
      <c r="C118" s="18">
        <f>IF(VLOOKUP($A118,Faciliteiten!$A:$D,3,FALSE)="&gt;=2m",5,IF(VLOOKUP($A118,Faciliteiten!$A:$D,3,FALSE)="&lt;2m-&gt;=1m",3,1))</f>
        <v>5</v>
      </c>
      <c r="D118" s="18">
        <f>IF(VLOOKUP($A118,Faciliteiten!$A:$D,4,FALSE)="Klasse 3",5,IF(VLOOKUP($A118,Faciliteiten!$A:$D,4,FALSE)="Klasse 2",3,1))</f>
        <v>5</v>
      </c>
      <c r="E118" s="20">
        <f t="shared" si="4"/>
        <v>10</v>
      </c>
      <c r="F118" s="6">
        <f>IF(ISERROR(VLOOKUP($A118,'Fanion Heren'!$A:$C,3,FALSE))=TRUE,0,IF(VLOOKUP($A118,'Fanion Heren'!$A:$C,3,FALSE)="BNXT",3,IF(LEFT(VLOOKUP($A118,'Fanion Heren'!$A:$C,3,FALSE),1)="T",3,IF(LEFT(VLOOKUP($A118,'Fanion Heren'!$A:$C,3,FALSE),1)="L",2,IF(LEFT(VLOOKUP($A118,'Fanion Heren'!$A:$C,3,FALSE),1)="P",1,0)))))</f>
        <v>2</v>
      </c>
      <c r="G118" s="6">
        <f>IF(ISERROR(VLOOKUP($A118,'Fanion Heren'!$E:$G,3,FALSE))=TRUE,0,IF(VLOOKUP($A118,'Fanion Heren'!$E:$G,3,FALSE)="EML",2,IF(LEFT(VLOOKUP($A118,'Fanion Heren'!$E:$G,3,FALSE),1)="T",2,IF(LEFT(VLOOKUP($A118,'Fanion Heren'!$E:$G,3,FALSE),1)="L",2,IF(LEFT(VLOOKUP($A118,'Fanion Heren'!$E:$G,3,FALSE),1)="P",1,0)))))</f>
        <v>1</v>
      </c>
      <c r="H118" s="6">
        <f>VLOOKUP($A118,'Aantal &lt;21'!$A:$C,3,FALSE)</f>
        <v>2</v>
      </c>
      <c r="I118" s="6">
        <f>IF(ISERROR(VLOOKUP($A118,Jeugdfonds!$A:$C,3,FALSE))=TRUE,1,IF(VLOOKUP($A118,Jeugdfonds!$A:$C,3,FALSE)&gt;=6000,5,IF(VLOOKUP($A118,Jeugdfonds!$A:$C,3,FALSE)&gt;=3000,4,IF(VLOOKUP($A118,Jeugdfonds!$A:$C,3,FALSE)&gt;=1000,3,IF(VLOOKUP($A118,Jeugdfonds!$A:$C,3,FALSE)&gt;=100,2,1)))))</f>
        <v>5</v>
      </c>
      <c r="J118" s="10">
        <f t="shared" si="5"/>
        <v>10</v>
      </c>
      <c r="K118" s="7">
        <f>IF(ISERROR(VLOOKUP($A118,'Fanion Dames'!$A:$C,3,FALSE))=TRUE,0,IF(LEFT(VLOOKUP($A118,'Fanion Dames'!$A:$C,3,FALSE),1)="T",3,IF(LEFT(VLOOKUP($A118,'Fanion Dames'!$A:$C,3,FALSE),1)="L",2,IF(LEFT(VLOOKUP($A118,'Fanion Dames'!$A:$C,3,FALSE),1)="P",1,0))))</f>
        <v>1</v>
      </c>
      <c r="L118" s="7">
        <f>IF(ISERROR(VLOOKUP($A118,'Fanion Dames'!$E:$G,3,FALSE))=TRUE,0,IF(LEFT(VLOOKUP($A118,'Fanion Dames'!$E:$G,3,FALSE),1)="T",2,IF(LEFT(VLOOKUP($A118,'Fanion Dames'!$E:$G,3,FALSE),1)="L",2,IF(LEFT(VLOOKUP($A118,'Fanion Dames'!$E:$G,3,FALSE),1)="P",1,0))))</f>
        <v>0</v>
      </c>
      <c r="M118" s="7" t="str">
        <f>VLOOKUP($A118,'Aantal &lt;21'!$A:$D,4,FALSE)</f>
        <v/>
      </c>
      <c r="N118" s="7">
        <f>IF(ISERROR(VLOOKUP(A118,Jeugdfonds!A111:C332,3,FALSE))=TRUE,1,IF(VLOOKUP(A118,Jeugdfonds!A111:C332,3,FALSE)&gt;=6000,5,IF(VLOOKUP(A118,Jeugdfonds!A111:C332,3,FALSE)&gt;=3000,4,IF(VLOOKUP(A118,Jeugdfonds!A111:C332,3,FALSE)&gt;=1000,3,IF(VLOOKUP(A118,Jeugdfonds!A111:C332,3,FALSE)&gt;=100,2,1)))))</f>
        <v>5</v>
      </c>
      <c r="O118" s="16">
        <f t="shared" si="6"/>
        <v>6</v>
      </c>
      <c r="P118" s="12">
        <f>IF(ISERROR(VLOOKUP($A118,Jeugdcoördinator!$A:$C,4,FALSE))=TRUE,0,IF(VLOOKUP($A118,Jeugdcoördinator!$A:$C,4,FALSE)="Professioneel",3,IF(VLOOKUP($A118,Jeugdcoördinator!$A:$C,4,FALSE)="Vrijwilliger",2,0)))</f>
        <v>0</v>
      </c>
      <c r="Q118" s="12">
        <f>IF(VLOOKUP($A118,'Extra Dipl. Onderbouw'!A:C,3,FALSE)="",0,IF(VLOOKUP($A118,'Extra Dipl. Onderbouw'!A:C,3,FALSE)&lt;&gt;"Instructeur B",3,1))</f>
        <v>0</v>
      </c>
      <c r="R118" s="12">
        <f>IF(ISERROR(VLOOKUP($A118,Jeugdleden!$A:$C,3,FALSE))=TRUE,1,IF(VLOOKUP($A118,Jeugdleden!$A:$C,3,FALSE)&gt;=125,5,IF(VLOOKUP($A118,Jeugdleden!$A:$C,3,FALSE)&gt;=100,4,IF(VLOOKUP($A118,Jeugdleden!$A:$C,3,FALSE)&gt;=75,3,IF(VLOOKUP($A118,Jeugdleden!$A:$C,3,FALSE)&gt;=50,2,1)))))</f>
        <v>5</v>
      </c>
      <c r="S118" s="14">
        <f t="shared" si="7"/>
        <v>5</v>
      </c>
    </row>
    <row r="119" spans="1:19" x14ac:dyDescent="0.25">
      <c r="A119" s="25">
        <v>1682</v>
      </c>
      <c r="B119" s="25" t="str">
        <f>VLOOKUP($A119,Para!$D$1:$E$996,2,FALSE)</f>
        <v>Olympos Marke</v>
      </c>
      <c r="C119" s="18">
        <f>IF(VLOOKUP($A119,Faciliteiten!$A:$D,3,FALSE)="&gt;=2m",5,IF(VLOOKUP($A119,Faciliteiten!$A:$D,3,FALSE)="&lt;2m-&gt;=1m",3,1))</f>
        <v>5</v>
      </c>
      <c r="D119" s="18">
        <f>IF(VLOOKUP($A119,Faciliteiten!$A:$D,4,FALSE)="Klasse 3",5,IF(VLOOKUP($A119,Faciliteiten!$A:$D,4,FALSE)="Klasse 2",3,1))</f>
        <v>5</v>
      </c>
      <c r="E119" s="20">
        <f t="shared" si="4"/>
        <v>10</v>
      </c>
      <c r="F119" s="6">
        <f>IF(ISERROR(VLOOKUP($A119,'Fanion Heren'!$A:$C,3,FALSE))=TRUE,0,IF(VLOOKUP($A119,'Fanion Heren'!$A:$C,3,FALSE)="BNXT",3,IF(LEFT(VLOOKUP($A119,'Fanion Heren'!$A:$C,3,FALSE),1)="T",3,IF(LEFT(VLOOKUP($A119,'Fanion Heren'!$A:$C,3,FALSE),1)="L",2,IF(LEFT(VLOOKUP($A119,'Fanion Heren'!$A:$C,3,FALSE),1)="P",1,0)))))</f>
        <v>0</v>
      </c>
      <c r="G119" s="6">
        <f>IF(ISERROR(VLOOKUP($A119,'Fanion Heren'!$E:$G,3,FALSE))=TRUE,0,IF(VLOOKUP($A119,'Fanion Heren'!$E:$G,3,FALSE)="EML",2,IF(LEFT(VLOOKUP($A119,'Fanion Heren'!$E:$G,3,FALSE),1)="T",2,IF(LEFT(VLOOKUP($A119,'Fanion Heren'!$E:$G,3,FALSE),1)="L",2,IF(LEFT(VLOOKUP($A119,'Fanion Heren'!$E:$G,3,FALSE),1)="P",1,0)))))</f>
        <v>0</v>
      </c>
      <c r="H119" s="6" t="str">
        <f>VLOOKUP($A119,'Aantal &lt;21'!$A:$C,3,FALSE)</f>
        <v/>
      </c>
      <c r="I119" s="6">
        <f>IF(ISERROR(VLOOKUP($A119,Jeugdfonds!$A:$C,3,FALSE))=TRUE,1,IF(VLOOKUP($A119,Jeugdfonds!$A:$C,3,FALSE)&gt;=6000,5,IF(VLOOKUP($A119,Jeugdfonds!$A:$C,3,FALSE)&gt;=3000,4,IF(VLOOKUP($A119,Jeugdfonds!$A:$C,3,FALSE)&gt;=1000,3,IF(VLOOKUP($A119,Jeugdfonds!$A:$C,3,FALSE)&gt;=100,2,1)))))</f>
        <v>2</v>
      </c>
      <c r="J119" s="10">
        <f t="shared" si="5"/>
        <v>2</v>
      </c>
      <c r="K119" s="7">
        <f>IF(ISERROR(VLOOKUP($A119,'Fanion Dames'!$A:$C,3,FALSE))=TRUE,0,IF(LEFT(VLOOKUP($A119,'Fanion Dames'!$A:$C,3,FALSE),1)="T",3,IF(LEFT(VLOOKUP($A119,'Fanion Dames'!$A:$C,3,FALSE),1)="L",2,IF(LEFT(VLOOKUP($A119,'Fanion Dames'!$A:$C,3,FALSE),1)="P",1,0))))</f>
        <v>0</v>
      </c>
      <c r="L119" s="7">
        <f>IF(ISERROR(VLOOKUP($A119,'Fanion Dames'!$E:$G,3,FALSE))=TRUE,0,IF(LEFT(VLOOKUP($A119,'Fanion Dames'!$E:$G,3,FALSE),1)="T",2,IF(LEFT(VLOOKUP($A119,'Fanion Dames'!$E:$G,3,FALSE),1)="L",2,IF(LEFT(VLOOKUP($A119,'Fanion Dames'!$E:$G,3,FALSE),1)="P",1,0))))</f>
        <v>0</v>
      </c>
      <c r="M119" s="7" t="str">
        <f>VLOOKUP($A119,'Aantal &lt;21'!$A:$D,4,FALSE)</f>
        <v/>
      </c>
      <c r="N119" s="7">
        <f>IF(ISERROR(VLOOKUP(A119,Jeugdfonds!A112:C333,3,FALSE))=TRUE,1,IF(VLOOKUP(A119,Jeugdfonds!A112:C333,3,FALSE)&gt;=6000,5,IF(VLOOKUP(A119,Jeugdfonds!A112:C333,3,FALSE)&gt;=3000,4,IF(VLOOKUP(A119,Jeugdfonds!A112:C333,3,FALSE)&gt;=1000,3,IF(VLOOKUP(A119,Jeugdfonds!A112:C333,3,FALSE)&gt;=100,2,1)))))</f>
        <v>2</v>
      </c>
      <c r="O119" s="16">
        <f t="shared" si="6"/>
        <v>2</v>
      </c>
      <c r="P119" s="12">
        <f>IF(ISERROR(VLOOKUP($A119,Jeugdcoördinator!$A:$C,4,FALSE))=TRUE,0,IF(VLOOKUP($A119,Jeugdcoördinator!$A:$C,4,FALSE)="Professioneel",3,IF(VLOOKUP($A119,Jeugdcoördinator!$A:$C,4,FALSE)="Vrijwilliger",2,0)))</f>
        <v>0</v>
      </c>
      <c r="Q119" s="12">
        <f>IF(VLOOKUP($A119,'Extra Dipl. Onderbouw'!A:C,3,FALSE)="",0,IF(VLOOKUP($A119,'Extra Dipl. Onderbouw'!A:C,3,FALSE)&lt;&gt;"Instructeur B",3,1))</f>
        <v>1</v>
      </c>
      <c r="R119" s="12">
        <f>IF(ISERROR(VLOOKUP($A119,Jeugdleden!$A:$C,3,FALSE))=TRUE,1,IF(VLOOKUP($A119,Jeugdleden!$A:$C,3,FALSE)&gt;=125,5,IF(VLOOKUP($A119,Jeugdleden!$A:$C,3,FALSE)&gt;=100,4,IF(VLOOKUP($A119,Jeugdleden!$A:$C,3,FALSE)&gt;=75,3,IF(VLOOKUP($A119,Jeugdleden!$A:$C,3,FALSE)&gt;=50,2,1)))))</f>
        <v>5</v>
      </c>
      <c r="S119" s="14">
        <f t="shared" si="7"/>
        <v>6</v>
      </c>
    </row>
    <row r="120" spans="1:19" x14ac:dyDescent="0.25">
      <c r="A120" s="25">
        <v>1685</v>
      </c>
      <c r="B120" s="25" t="str">
        <f>VLOOKUP($A120,Para!$D$1:$E$996,2,FALSE)</f>
        <v>TeleVoIP Zedelgem Lions</v>
      </c>
      <c r="C120" s="18">
        <f>IF(VLOOKUP($A120,Faciliteiten!$A:$D,3,FALSE)="&gt;=2m",5,IF(VLOOKUP($A120,Faciliteiten!$A:$D,3,FALSE)="&lt;2m-&gt;=1m",3,1))</f>
        <v>5</v>
      </c>
      <c r="D120" s="18">
        <f>IF(VLOOKUP($A120,Faciliteiten!$A:$D,4,FALSE)="Klasse 3",5,IF(VLOOKUP($A120,Faciliteiten!$A:$D,4,FALSE)="Klasse 2",3,1))</f>
        <v>5</v>
      </c>
      <c r="E120" s="20">
        <f t="shared" si="4"/>
        <v>10</v>
      </c>
      <c r="F120" s="6">
        <f>IF(ISERROR(VLOOKUP($A120,'Fanion Heren'!$A:$C,3,FALSE))=TRUE,0,IF(VLOOKUP($A120,'Fanion Heren'!$A:$C,3,FALSE)="BNXT",3,IF(LEFT(VLOOKUP($A120,'Fanion Heren'!$A:$C,3,FALSE),1)="T",3,IF(LEFT(VLOOKUP($A120,'Fanion Heren'!$A:$C,3,FALSE),1)="L",2,IF(LEFT(VLOOKUP($A120,'Fanion Heren'!$A:$C,3,FALSE),1)="P",1,0)))))</f>
        <v>0</v>
      </c>
      <c r="G120" s="6">
        <f>IF(ISERROR(VLOOKUP($A120,'Fanion Heren'!$E:$G,3,FALSE))=TRUE,0,IF(VLOOKUP($A120,'Fanion Heren'!$E:$G,3,FALSE)="EML",2,IF(LEFT(VLOOKUP($A120,'Fanion Heren'!$E:$G,3,FALSE),1)="T",2,IF(LEFT(VLOOKUP($A120,'Fanion Heren'!$E:$G,3,FALSE),1)="L",2,IF(LEFT(VLOOKUP($A120,'Fanion Heren'!$E:$G,3,FALSE),1)="P",1,0)))))</f>
        <v>0</v>
      </c>
      <c r="H120" s="6" t="str">
        <f>VLOOKUP($A120,'Aantal &lt;21'!$A:$C,3,FALSE)</f>
        <v/>
      </c>
      <c r="I120" s="6">
        <f>IF(ISERROR(VLOOKUP($A120,Jeugdfonds!$A:$C,3,FALSE))=TRUE,1,IF(VLOOKUP($A120,Jeugdfonds!$A:$C,3,FALSE)&gt;=6000,5,IF(VLOOKUP($A120,Jeugdfonds!$A:$C,3,FALSE)&gt;=3000,4,IF(VLOOKUP($A120,Jeugdfonds!$A:$C,3,FALSE)&gt;=1000,3,IF(VLOOKUP($A120,Jeugdfonds!$A:$C,3,FALSE)&gt;=100,2,1)))))</f>
        <v>2</v>
      </c>
      <c r="J120" s="10">
        <f t="shared" si="5"/>
        <v>2</v>
      </c>
      <c r="K120" s="7">
        <f>IF(ISERROR(VLOOKUP($A120,'Fanion Dames'!$A:$C,3,FALSE))=TRUE,0,IF(LEFT(VLOOKUP($A120,'Fanion Dames'!$A:$C,3,FALSE),1)="T",3,IF(LEFT(VLOOKUP($A120,'Fanion Dames'!$A:$C,3,FALSE),1)="L",2,IF(LEFT(VLOOKUP($A120,'Fanion Dames'!$A:$C,3,FALSE),1)="P",1,0))))</f>
        <v>0</v>
      </c>
      <c r="L120" s="7">
        <f>IF(ISERROR(VLOOKUP($A120,'Fanion Dames'!$E:$G,3,FALSE))=TRUE,0,IF(LEFT(VLOOKUP($A120,'Fanion Dames'!$E:$G,3,FALSE),1)="T",2,IF(LEFT(VLOOKUP($A120,'Fanion Dames'!$E:$G,3,FALSE),1)="L",2,IF(LEFT(VLOOKUP($A120,'Fanion Dames'!$E:$G,3,FALSE),1)="P",1,0))))</f>
        <v>0</v>
      </c>
      <c r="M120" s="7" t="str">
        <f>VLOOKUP($A120,'Aantal &lt;21'!$A:$D,4,FALSE)</f>
        <v/>
      </c>
      <c r="N120" s="7">
        <f>IF(ISERROR(VLOOKUP(A120,Jeugdfonds!A113:C334,3,FALSE))=TRUE,1,IF(VLOOKUP(A120,Jeugdfonds!A113:C334,3,FALSE)&gt;=6000,5,IF(VLOOKUP(A120,Jeugdfonds!A113:C334,3,FALSE)&gt;=3000,4,IF(VLOOKUP(A120,Jeugdfonds!A113:C334,3,FALSE)&gt;=1000,3,IF(VLOOKUP(A120,Jeugdfonds!A113:C334,3,FALSE)&gt;=100,2,1)))))</f>
        <v>2</v>
      </c>
      <c r="O120" s="16">
        <f t="shared" si="6"/>
        <v>2</v>
      </c>
      <c r="P120" s="12">
        <f>IF(ISERROR(VLOOKUP($A120,Jeugdcoördinator!$A:$C,4,FALSE))=TRUE,0,IF(VLOOKUP($A120,Jeugdcoördinator!$A:$C,4,FALSE)="Professioneel",3,IF(VLOOKUP($A120,Jeugdcoördinator!$A:$C,4,FALSE)="Vrijwilliger",2,0)))</f>
        <v>0</v>
      </c>
      <c r="Q120" s="12">
        <f>IF(VLOOKUP($A120,'Extra Dipl. Onderbouw'!A:C,3,FALSE)="",0,IF(VLOOKUP($A120,'Extra Dipl. Onderbouw'!A:C,3,FALSE)&lt;&gt;"Instructeur B",3,1))</f>
        <v>0</v>
      </c>
      <c r="R120" s="12">
        <f>IF(ISERROR(VLOOKUP($A120,Jeugdleden!$A:$C,3,FALSE))=TRUE,1,IF(VLOOKUP($A120,Jeugdleden!$A:$C,3,FALSE)&gt;=125,5,IF(VLOOKUP($A120,Jeugdleden!$A:$C,3,FALSE)&gt;=100,4,IF(VLOOKUP($A120,Jeugdleden!$A:$C,3,FALSE)&gt;=75,3,IF(VLOOKUP($A120,Jeugdleden!$A:$C,3,FALSE)&gt;=50,2,1)))))</f>
        <v>5</v>
      </c>
      <c r="S120" s="14">
        <f t="shared" si="7"/>
        <v>5</v>
      </c>
    </row>
    <row r="121" spans="1:19" x14ac:dyDescent="0.25">
      <c r="A121" s="25">
        <v>1686</v>
      </c>
      <c r="B121" s="25" t="str">
        <f>VLOOKUP($A121,Para!$D$1:$E$996,2,FALSE)</f>
        <v>Olicsa Antwerpen</v>
      </c>
      <c r="C121" s="18">
        <f>IF(VLOOKUP($A121,Faciliteiten!$A:$D,3,FALSE)="&gt;=2m",5,IF(VLOOKUP($A121,Faciliteiten!$A:$D,3,FALSE)="&lt;2m-&gt;=1m",3,1))</f>
        <v>5</v>
      </c>
      <c r="D121" s="18">
        <f>IF(VLOOKUP($A121,Faciliteiten!$A:$D,4,FALSE)="Klasse 3",5,IF(VLOOKUP($A121,Faciliteiten!$A:$D,4,FALSE)="Klasse 2",3,1))</f>
        <v>5</v>
      </c>
      <c r="E121" s="20">
        <f t="shared" si="4"/>
        <v>10</v>
      </c>
      <c r="F121" s="6">
        <f>IF(ISERROR(VLOOKUP($A121,'Fanion Heren'!$A:$C,3,FALSE))=TRUE,0,IF(VLOOKUP($A121,'Fanion Heren'!$A:$C,3,FALSE)="BNXT",3,IF(LEFT(VLOOKUP($A121,'Fanion Heren'!$A:$C,3,FALSE),1)="T",3,IF(LEFT(VLOOKUP($A121,'Fanion Heren'!$A:$C,3,FALSE),1)="L",2,IF(LEFT(VLOOKUP($A121,'Fanion Heren'!$A:$C,3,FALSE),1)="P",1,0)))))</f>
        <v>1</v>
      </c>
      <c r="G121" s="6">
        <f>IF(ISERROR(VLOOKUP($A121,'Fanion Heren'!$E:$G,3,FALSE))=TRUE,0,IF(VLOOKUP($A121,'Fanion Heren'!$E:$G,3,FALSE)="EML",2,IF(LEFT(VLOOKUP($A121,'Fanion Heren'!$E:$G,3,FALSE),1)="T",2,IF(LEFT(VLOOKUP($A121,'Fanion Heren'!$E:$G,3,FALSE),1)="L",2,IF(LEFT(VLOOKUP($A121,'Fanion Heren'!$E:$G,3,FALSE),1)="P",1,0)))))</f>
        <v>0</v>
      </c>
      <c r="H121" s="6" t="str">
        <f>VLOOKUP($A121,'Aantal &lt;21'!$A:$C,3,FALSE)</f>
        <v/>
      </c>
      <c r="I121" s="6">
        <f>IF(ISERROR(VLOOKUP($A121,Jeugdfonds!$A:$C,3,FALSE))=TRUE,1,IF(VLOOKUP($A121,Jeugdfonds!$A:$C,3,FALSE)&gt;=6000,5,IF(VLOOKUP($A121,Jeugdfonds!$A:$C,3,FALSE)&gt;=3000,4,IF(VLOOKUP($A121,Jeugdfonds!$A:$C,3,FALSE)&gt;=1000,3,IF(VLOOKUP($A121,Jeugdfonds!$A:$C,3,FALSE)&gt;=100,2,1)))))</f>
        <v>5</v>
      </c>
      <c r="J121" s="10">
        <f t="shared" si="5"/>
        <v>6</v>
      </c>
      <c r="K121" s="7">
        <f>IF(ISERROR(VLOOKUP($A121,'Fanion Dames'!$A:$C,3,FALSE))=TRUE,0,IF(LEFT(VLOOKUP($A121,'Fanion Dames'!$A:$C,3,FALSE),1)="T",3,IF(LEFT(VLOOKUP($A121,'Fanion Dames'!$A:$C,3,FALSE),1)="L",2,IF(LEFT(VLOOKUP($A121,'Fanion Dames'!$A:$C,3,FALSE),1)="P",1,0))))</f>
        <v>0</v>
      </c>
      <c r="L121" s="7">
        <f>IF(ISERROR(VLOOKUP($A121,'Fanion Dames'!$E:$G,3,FALSE))=TRUE,0,IF(LEFT(VLOOKUP($A121,'Fanion Dames'!$E:$G,3,FALSE),1)="T",2,IF(LEFT(VLOOKUP($A121,'Fanion Dames'!$E:$G,3,FALSE),1)="L",2,IF(LEFT(VLOOKUP($A121,'Fanion Dames'!$E:$G,3,FALSE),1)="P",1,0))))</f>
        <v>0</v>
      </c>
      <c r="M121" s="7" t="str">
        <f>VLOOKUP($A121,'Aantal &lt;21'!$A:$D,4,FALSE)</f>
        <v/>
      </c>
      <c r="N121" s="7">
        <f>IF(ISERROR(VLOOKUP(A121,Jeugdfonds!A114:C335,3,FALSE))=TRUE,1,IF(VLOOKUP(A121,Jeugdfonds!A114:C335,3,FALSE)&gt;=6000,5,IF(VLOOKUP(A121,Jeugdfonds!A114:C335,3,FALSE)&gt;=3000,4,IF(VLOOKUP(A121,Jeugdfonds!A114:C335,3,FALSE)&gt;=1000,3,IF(VLOOKUP(A121,Jeugdfonds!A114:C335,3,FALSE)&gt;=100,2,1)))))</f>
        <v>5</v>
      </c>
      <c r="O121" s="16">
        <f t="shared" si="6"/>
        <v>5</v>
      </c>
      <c r="P121" s="12">
        <f>IF(ISERROR(VLOOKUP($A121,Jeugdcoördinator!$A:$C,4,FALSE))=TRUE,0,IF(VLOOKUP($A121,Jeugdcoördinator!$A:$C,4,FALSE)="Professioneel",3,IF(VLOOKUP($A121,Jeugdcoördinator!$A:$C,4,FALSE)="Vrijwilliger",2,0)))</f>
        <v>0</v>
      </c>
      <c r="Q121" s="12">
        <f>IF(VLOOKUP($A121,'Extra Dipl. Onderbouw'!A:C,3,FALSE)="",0,IF(VLOOKUP($A121,'Extra Dipl. Onderbouw'!A:C,3,FALSE)&lt;&gt;"Instructeur B",3,1))</f>
        <v>3</v>
      </c>
      <c r="R121" s="12">
        <f>IF(ISERROR(VLOOKUP($A121,Jeugdleden!$A:$C,3,FALSE))=TRUE,1,IF(VLOOKUP($A121,Jeugdleden!$A:$C,3,FALSE)&gt;=125,5,IF(VLOOKUP($A121,Jeugdleden!$A:$C,3,FALSE)&gt;=100,4,IF(VLOOKUP($A121,Jeugdleden!$A:$C,3,FALSE)&gt;=75,3,IF(VLOOKUP($A121,Jeugdleden!$A:$C,3,FALSE)&gt;=50,2,1)))))</f>
        <v>5</v>
      </c>
      <c r="S121" s="14">
        <f t="shared" si="7"/>
        <v>8</v>
      </c>
    </row>
    <row r="122" spans="1:19" x14ac:dyDescent="0.25">
      <c r="A122" s="25">
        <v>1691</v>
      </c>
      <c r="B122" s="25" t="str">
        <f>VLOOKUP($A122,Para!$D$1:$E$996,2,FALSE)</f>
        <v>BBC Koksijde</v>
      </c>
      <c r="C122" s="18">
        <f>IF(VLOOKUP($A122,Faciliteiten!$A:$D,3,FALSE)="&gt;=2m",5,IF(VLOOKUP($A122,Faciliteiten!$A:$D,3,FALSE)="&lt;2m-&gt;=1m",3,1))</f>
        <v>5</v>
      </c>
      <c r="D122" s="18">
        <f>IF(VLOOKUP($A122,Faciliteiten!$A:$D,4,FALSE)="Klasse 3",5,IF(VLOOKUP($A122,Faciliteiten!$A:$D,4,FALSE)="Klasse 2",3,1))</f>
        <v>5</v>
      </c>
      <c r="E122" s="20">
        <f t="shared" si="4"/>
        <v>10</v>
      </c>
      <c r="F122" s="6">
        <f>IF(ISERROR(VLOOKUP($A122,'Fanion Heren'!$A:$C,3,FALSE))=TRUE,0,IF(VLOOKUP($A122,'Fanion Heren'!$A:$C,3,FALSE)="BNXT",3,IF(LEFT(VLOOKUP($A122,'Fanion Heren'!$A:$C,3,FALSE),1)="T",3,IF(LEFT(VLOOKUP($A122,'Fanion Heren'!$A:$C,3,FALSE),1)="L",2,IF(LEFT(VLOOKUP($A122,'Fanion Heren'!$A:$C,3,FALSE),1)="P",1,0)))))</f>
        <v>0</v>
      </c>
      <c r="G122" s="6">
        <f>IF(ISERROR(VLOOKUP($A122,'Fanion Heren'!$E:$G,3,FALSE))=TRUE,0,IF(VLOOKUP($A122,'Fanion Heren'!$E:$G,3,FALSE)="EML",2,IF(LEFT(VLOOKUP($A122,'Fanion Heren'!$E:$G,3,FALSE),1)="T",2,IF(LEFT(VLOOKUP($A122,'Fanion Heren'!$E:$G,3,FALSE),1)="L",2,IF(LEFT(VLOOKUP($A122,'Fanion Heren'!$E:$G,3,FALSE),1)="P",1,0)))))</f>
        <v>0</v>
      </c>
      <c r="H122" s="6" t="str">
        <f>VLOOKUP($A122,'Aantal &lt;21'!$A:$C,3,FALSE)</f>
        <v/>
      </c>
      <c r="I122" s="6">
        <f>IF(ISERROR(VLOOKUP($A122,Jeugdfonds!$A:$C,3,FALSE))=TRUE,1,IF(VLOOKUP($A122,Jeugdfonds!$A:$C,3,FALSE)&gt;=6000,5,IF(VLOOKUP($A122,Jeugdfonds!$A:$C,3,FALSE)&gt;=3000,4,IF(VLOOKUP($A122,Jeugdfonds!$A:$C,3,FALSE)&gt;=1000,3,IF(VLOOKUP($A122,Jeugdfonds!$A:$C,3,FALSE)&gt;=100,2,1)))))</f>
        <v>3</v>
      </c>
      <c r="J122" s="10">
        <f t="shared" si="5"/>
        <v>3</v>
      </c>
      <c r="K122" s="7">
        <f>IF(ISERROR(VLOOKUP($A122,'Fanion Dames'!$A:$C,3,FALSE))=TRUE,0,IF(LEFT(VLOOKUP($A122,'Fanion Dames'!$A:$C,3,FALSE),1)="T",3,IF(LEFT(VLOOKUP($A122,'Fanion Dames'!$A:$C,3,FALSE),1)="L",2,IF(LEFT(VLOOKUP($A122,'Fanion Dames'!$A:$C,3,FALSE),1)="P",1,0))))</f>
        <v>1</v>
      </c>
      <c r="L122" s="7">
        <f>IF(ISERROR(VLOOKUP($A122,'Fanion Dames'!$E:$G,3,FALSE))=TRUE,0,IF(LEFT(VLOOKUP($A122,'Fanion Dames'!$E:$G,3,FALSE),1)="T",2,IF(LEFT(VLOOKUP($A122,'Fanion Dames'!$E:$G,3,FALSE),1)="L",2,IF(LEFT(VLOOKUP($A122,'Fanion Dames'!$E:$G,3,FALSE),1)="P",1,0))))</f>
        <v>0</v>
      </c>
      <c r="M122" s="7" t="str">
        <f>VLOOKUP($A122,'Aantal &lt;21'!$A:$D,4,FALSE)</f>
        <v/>
      </c>
      <c r="N122" s="7">
        <f>IF(ISERROR(VLOOKUP(A122,Jeugdfonds!A115:C336,3,FALSE))=TRUE,1,IF(VLOOKUP(A122,Jeugdfonds!A115:C336,3,FALSE)&gt;=6000,5,IF(VLOOKUP(A122,Jeugdfonds!A115:C336,3,FALSE)&gt;=3000,4,IF(VLOOKUP(A122,Jeugdfonds!A115:C336,3,FALSE)&gt;=1000,3,IF(VLOOKUP(A122,Jeugdfonds!A115:C336,3,FALSE)&gt;=100,2,1)))))</f>
        <v>3</v>
      </c>
      <c r="O122" s="16">
        <f t="shared" si="6"/>
        <v>4</v>
      </c>
      <c r="P122" s="12">
        <f>IF(ISERROR(VLOOKUP($A122,Jeugdcoördinator!$A:$C,4,FALSE))=TRUE,0,IF(VLOOKUP($A122,Jeugdcoördinator!$A:$C,4,FALSE)="Professioneel",3,IF(VLOOKUP($A122,Jeugdcoördinator!$A:$C,4,FALSE)="Vrijwilliger",2,0)))</f>
        <v>0</v>
      </c>
      <c r="Q122" s="12">
        <f>IF(VLOOKUP($A122,'Extra Dipl. Onderbouw'!A:C,3,FALSE)="",0,IF(VLOOKUP($A122,'Extra Dipl. Onderbouw'!A:C,3,FALSE)&lt;&gt;"Instructeur B",3,1))</f>
        <v>0</v>
      </c>
      <c r="R122" s="12">
        <f>IF(ISERROR(VLOOKUP($A122,Jeugdleden!$A:$C,3,FALSE))=TRUE,1,IF(VLOOKUP($A122,Jeugdleden!$A:$C,3,FALSE)&gt;=125,5,IF(VLOOKUP($A122,Jeugdleden!$A:$C,3,FALSE)&gt;=100,4,IF(VLOOKUP($A122,Jeugdleden!$A:$C,3,FALSE)&gt;=75,3,IF(VLOOKUP($A122,Jeugdleden!$A:$C,3,FALSE)&gt;=50,2,1)))))</f>
        <v>4</v>
      </c>
      <c r="S122" s="14">
        <f t="shared" si="7"/>
        <v>4</v>
      </c>
    </row>
    <row r="123" spans="1:19" x14ac:dyDescent="0.25">
      <c r="A123" s="25">
        <v>1692</v>
      </c>
      <c r="B123" s="25" t="str">
        <f>VLOOKUP($A123,Para!$D$1:$E$996,2,FALSE)</f>
        <v>BBC Berlaar</v>
      </c>
      <c r="C123" s="18">
        <f>IF(VLOOKUP($A123,Faciliteiten!$A:$D,3,FALSE)="&gt;=2m",5,IF(VLOOKUP($A123,Faciliteiten!$A:$D,3,FALSE)="&lt;2m-&gt;=1m",3,1))</f>
        <v>5</v>
      </c>
      <c r="D123" s="18">
        <f>IF(VLOOKUP($A123,Faciliteiten!$A:$D,4,FALSE)="Klasse 3",5,IF(VLOOKUP($A123,Faciliteiten!$A:$D,4,FALSE)="Klasse 2",3,1))</f>
        <v>5</v>
      </c>
      <c r="E123" s="20">
        <f t="shared" si="4"/>
        <v>10</v>
      </c>
      <c r="F123" s="6">
        <f>IF(ISERROR(VLOOKUP($A123,'Fanion Heren'!$A:$C,3,FALSE))=TRUE,0,IF(VLOOKUP($A123,'Fanion Heren'!$A:$C,3,FALSE)="BNXT",3,IF(LEFT(VLOOKUP($A123,'Fanion Heren'!$A:$C,3,FALSE),1)="T",3,IF(LEFT(VLOOKUP($A123,'Fanion Heren'!$A:$C,3,FALSE),1)="L",2,IF(LEFT(VLOOKUP($A123,'Fanion Heren'!$A:$C,3,FALSE),1)="P",1,0)))))</f>
        <v>0</v>
      </c>
      <c r="G123" s="6">
        <f>IF(ISERROR(VLOOKUP($A123,'Fanion Heren'!$E:$G,3,FALSE))=TRUE,0,IF(VLOOKUP($A123,'Fanion Heren'!$E:$G,3,FALSE)="EML",2,IF(LEFT(VLOOKUP($A123,'Fanion Heren'!$E:$G,3,FALSE),1)="T",2,IF(LEFT(VLOOKUP($A123,'Fanion Heren'!$E:$G,3,FALSE),1)="L",2,IF(LEFT(VLOOKUP($A123,'Fanion Heren'!$E:$G,3,FALSE),1)="P",1,0)))))</f>
        <v>0</v>
      </c>
      <c r="H123" s="6" t="str">
        <f>VLOOKUP($A123,'Aantal &lt;21'!$A:$C,3,FALSE)</f>
        <v/>
      </c>
      <c r="I123" s="6">
        <f>IF(ISERROR(VLOOKUP($A123,Jeugdfonds!$A:$C,3,FALSE))=TRUE,1,IF(VLOOKUP($A123,Jeugdfonds!$A:$C,3,FALSE)&gt;=6000,5,IF(VLOOKUP($A123,Jeugdfonds!$A:$C,3,FALSE)&gt;=3000,4,IF(VLOOKUP($A123,Jeugdfonds!$A:$C,3,FALSE)&gt;=1000,3,IF(VLOOKUP($A123,Jeugdfonds!$A:$C,3,FALSE)&gt;=100,2,1)))))</f>
        <v>2</v>
      </c>
      <c r="J123" s="10">
        <f t="shared" si="5"/>
        <v>2</v>
      </c>
      <c r="K123" s="7">
        <f>IF(ISERROR(VLOOKUP($A123,'Fanion Dames'!$A:$C,3,FALSE))=TRUE,0,IF(LEFT(VLOOKUP($A123,'Fanion Dames'!$A:$C,3,FALSE),1)="T",3,IF(LEFT(VLOOKUP($A123,'Fanion Dames'!$A:$C,3,FALSE),1)="L",2,IF(LEFT(VLOOKUP($A123,'Fanion Dames'!$A:$C,3,FALSE),1)="P",1,0))))</f>
        <v>0</v>
      </c>
      <c r="L123" s="7">
        <f>IF(ISERROR(VLOOKUP($A123,'Fanion Dames'!$E:$G,3,FALSE))=TRUE,0,IF(LEFT(VLOOKUP($A123,'Fanion Dames'!$E:$G,3,FALSE),1)="T",2,IF(LEFT(VLOOKUP($A123,'Fanion Dames'!$E:$G,3,FALSE),1)="L",2,IF(LEFT(VLOOKUP($A123,'Fanion Dames'!$E:$G,3,FALSE),1)="P",1,0))))</f>
        <v>0</v>
      </c>
      <c r="M123" s="7" t="str">
        <f>VLOOKUP($A123,'Aantal &lt;21'!$A:$D,4,FALSE)</f>
        <v/>
      </c>
      <c r="N123" s="7">
        <f>IF(ISERROR(VLOOKUP(A123,Jeugdfonds!A116:C337,3,FALSE))=TRUE,1,IF(VLOOKUP(A123,Jeugdfonds!A116:C337,3,FALSE)&gt;=6000,5,IF(VLOOKUP(A123,Jeugdfonds!A116:C337,3,FALSE)&gt;=3000,4,IF(VLOOKUP(A123,Jeugdfonds!A116:C337,3,FALSE)&gt;=1000,3,IF(VLOOKUP(A123,Jeugdfonds!A116:C337,3,FALSE)&gt;=100,2,1)))))</f>
        <v>2</v>
      </c>
      <c r="O123" s="16">
        <f t="shared" si="6"/>
        <v>2</v>
      </c>
      <c r="P123" s="12">
        <f>IF(ISERROR(VLOOKUP($A123,Jeugdcoördinator!$A:$C,4,FALSE))=TRUE,0,IF(VLOOKUP($A123,Jeugdcoördinator!$A:$C,4,FALSE)="Professioneel",3,IF(VLOOKUP($A123,Jeugdcoördinator!$A:$C,4,FALSE)="Vrijwilliger",2,0)))</f>
        <v>0</v>
      </c>
      <c r="Q123" s="12">
        <f>IF(VLOOKUP($A123,'Extra Dipl. Onderbouw'!A:C,3,FALSE)="",0,IF(VLOOKUP($A123,'Extra Dipl. Onderbouw'!A:C,3,FALSE)&lt;&gt;"Instructeur B",3,1))</f>
        <v>0</v>
      </c>
      <c r="R123" s="12">
        <f>IF(ISERROR(VLOOKUP($A123,Jeugdleden!$A:$C,3,FALSE))=TRUE,1,IF(VLOOKUP($A123,Jeugdleden!$A:$C,3,FALSE)&gt;=125,5,IF(VLOOKUP($A123,Jeugdleden!$A:$C,3,FALSE)&gt;=100,4,IF(VLOOKUP($A123,Jeugdleden!$A:$C,3,FALSE)&gt;=75,3,IF(VLOOKUP($A123,Jeugdleden!$A:$C,3,FALSE)&gt;=50,2,1)))))</f>
        <v>4</v>
      </c>
      <c r="S123" s="14">
        <f t="shared" si="7"/>
        <v>4</v>
      </c>
    </row>
    <row r="124" spans="1:19" x14ac:dyDescent="0.25">
      <c r="A124" s="25">
        <v>1696</v>
      </c>
      <c r="B124" s="25" t="str">
        <f>VLOOKUP($A124,Para!$D$1:$E$996,2,FALSE)</f>
        <v>BC Asse-Ternat</v>
      </c>
      <c r="C124" s="18">
        <f>IF(VLOOKUP($A124,Faciliteiten!$A:$D,3,FALSE)="&gt;=2m",5,IF(VLOOKUP($A124,Faciliteiten!$A:$D,3,FALSE)="&lt;2m-&gt;=1m",3,1))</f>
        <v>5</v>
      </c>
      <c r="D124" s="18">
        <f>IF(VLOOKUP($A124,Faciliteiten!$A:$D,4,FALSE)="Klasse 3",5,IF(VLOOKUP($A124,Faciliteiten!$A:$D,4,FALSE)="Klasse 2",3,1))</f>
        <v>5</v>
      </c>
      <c r="E124" s="20">
        <f t="shared" si="4"/>
        <v>10</v>
      </c>
      <c r="F124" s="6">
        <f>IF(ISERROR(VLOOKUP($A124,'Fanion Heren'!$A:$C,3,FALSE))=TRUE,0,IF(VLOOKUP($A124,'Fanion Heren'!$A:$C,3,FALSE)="BNXT",3,IF(LEFT(VLOOKUP($A124,'Fanion Heren'!$A:$C,3,FALSE),1)="T",3,IF(LEFT(VLOOKUP($A124,'Fanion Heren'!$A:$C,3,FALSE),1)="L",2,IF(LEFT(VLOOKUP($A124,'Fanion Heren'!$A:$C,3,FALSE),1)="P",1,0)))))</f>
        <v>3</v>
      </c>
      <c r="G124" s="6">
        <f>IF(ISERROR(VLOOKUP($A124,'Fanion Heren'!$E:$G,3,FALSE))=TRUE,0,IF(VLOOKUP($A124,'Fanion Heren'!$E:$G,3,FALSE)="EML",2,IF(LEFT(VLOOKUP($A124,'Fanion Heren'!$E:$G,3,FALSE),1)="T",2,IF(LEFT(VLOOKUP($A124,'Fanion Heren'!$E:$G,3,FALSE),1)="L",2,IF(LEFT(VLOOKUP($A124,'Fanion Heren'!$E:$G,3,FALSE),1)="P",1,0)))))</f>
        <v>1</v>
      </c>
      <c r="H124" s="6">
        <f>VLOOKUP($A124,'Aantal &lt;21'!$A:$C,3,FALSE)</f>
        <v>3</v>
      </c>
      <c r="I124" s="6">
        <f>IF(ISERROR(VLOOKUP($A124,Jeugdfonds!$A:$C,3,FALSE))=TRUE,1,IF(VLOOKUP($A124,Jeugdfonds!$A:$C,3,FALSE)&gt;=6000,5,IF(VLOOKUP($A124,Jeugdfonds!$A:$C,3,FALSE)&gt;=3000,4,IF(VLOOKUP($A124,Jeugdfonds!$A:$C,3,FALSE)&gt;=1000,3,IF(VLOOKUP($A124,Jeugdfonds!$A:$C,3,FALSE)&gt;=100,2,1)))))</f>
        <v>3</v>
      </c>
      <c r="J124" s="10">
        <f t="shared" si="5"/>
        <v>10</v>
      </c>
      <c r="K124" s="7">
        <f>IF(ISERROR(VLOOKUP($A124,'Fanion Dames'!$A:$C,3,FALSE))=TRUE,0,IF(LEFT(VLOOKUP($A124,'Fanion Dames'!$A:$C,3,FALSE),1)="T",3,IF(LEFT(VLOOKUP($A124,'Fanion Dames'!$A:$C,3,FALSE),1)="L",2,IF(LEFT(VLOOKUP($A124,'Fanion Dames'!$A:$C,3,FALSE),1)="P",1,0))))</f>
        <v>1</v>
      </c>
      <c r="L124" s="7">
        <f>IF(ISERROR(VLOOKUP($A124,'Fanion Dames'!$E:$G,3,FALSE))=TRUE,0,IF(LEFT(VLOOKUP($A124,'Fanion Dames'!$E:$G,3,FALSE),1)="T",2,IF(LEFT(VLOOKUP($A124,'Fanion Dames'!$E:$G,3,FALSE),1)="L",2,IF(LEFT(VLOOKUP($A124,'Fanion Dames'!$E:$G,3,FALSE),1)="P",1,0))))</f>
        <v>0</v>
      </c>
      <c r="M124" s="7" t="str">
        <f>VLOOKUP($A124,'Aantal &lt;21'!$A:$D,4,FALSE)</f>
        <v/>
      </c>
      <c r="N124" s="7">
        <f>IF(ISERROR(VLOOKUP(A124,Jeugdfonds!A117:C338,3,FALSE))=TRUE,1,IF(VLOOKUP(A124,Jeugdfonds!A117:C338,3,FALSE)&gt;=6000,5,IF(VLOOKUP(A124,Jeugdfonds!A117:C338,3,FALSE)&gt;=3000,4,IF(VLOOKUP(A124,Jeugdfonds!A117:C338,3,FALSE)&gt;=1000,3,IF(VLOOKUP(A124,Jeugdfonds!A117:C338,3,FALSE)&gt;=100,2,1)))))</f>
        <v>3</v>
      </c>
      <c r="O124" s="16">
        <f t="shared" si="6"/>
        <v>4</v>
      </c>
      <c r="P124" s="12">
        <f>IF(ISERROR(VLOOKUP($A124,Jeugdcoördinator!$A:$C,4,FALSE))=TRUE,0,IF(VLOOKUP($A124,Jeugdcoördinator!$A:$C,4,FALSE)="Professioneel",3,IF(VLOOKUP($A124,Jeugdcoördinator!$A:$C,4,FALSE)="Vrijwilliger",2,0)))</f>
        <v>0</v>
      </c>
      <c r="Q124" s="12">
        <f>IF(VLOOKUP($A124,'Extra Dipl. Onderbouw'!A:C,3,FALSE)="",0,IF(VLOOKUP($A124,'Extra Dipl. Onderbouw'!A:C,3,FALSE)&lt;&gt;"Instructeur B",3,1))</f>
        <v>3</v>
      </c>
      <c r="R124" s="12">
        <f>IF(ISERROR(VLOOKUP($A124,Jeugdleden!$A:$C,3,FALSE))=TRUE,1,IF(VLOOKUP($A124,Jeugdleden!$A:$C,3,FALSE)&gt;=125,5,IF(VLOOKUP($A124,Jeugdleden!$A:$C,3,FALSE)&gt;=100,4,IF(VLOOKUP($A124,Jeugdleden!$A:$C,3,FALSE)&gt;=75,3,IF(VLOOKUP($A124,Jeugdleden!$A:$C,3,FALSE)&gt;=50,2,1)))))</f>
        <v>5</v>
      </c>
      <c r="S124" s="14">
        <f t="shared" si="7"/>
        <v>8</v>
      </c>
    </row>
    <row r="125" spans="1:19" x14ac:dyDescent="0.25">
      <c r="A125" s="25">
        <v>1717</v>
      </c>
      <c r="B125" s="25" t="str">
        <f>VLOOKUP($A125,Para!$D$1:$E$996,2,FALSE)</f>
        <v>Tigers Evergem</v>
      </c>
      <c r="C125" s="18">
        <f>IF(VLOOKUP($A125,Faciliteiten!$A:$D,3,FALSE)="&gt;=2m",5,IF(VLOOKUP($A125,Faciliteiten!$A:$D,3,FALSE)="&lt;2m-&gt;=1m",3,1))</f>
        <v>5</v>
      </c>
      <c r="D125" s="18">
        <f>IF(VLOOKUP($A125,Faciliteiten!$A:$D,4,FALSE)="Klasse 3",5,IF(VLOOKUP($A125,Faciliteiten!$A:$D,4,FALSE)="Klasse 2",3,1))</f>
        <v>5</v>
      </c>
      <c r="E125" s="20">
        <f t="shared" si="4"/>
        <v>10</v>
      </c>
      <c r="F125" s="6">
        <f>IF(ISERROR(VLOOKUP($A125,'Fanion Heren'!$A:$C,3,FALSE))=TRUE,0,IF(VLOOKUP($A125,'Fanion Heren'!$A:$C,3,FALSE)="BNXT",3,IF(LEFT(VLOOKUP($A125,'Fanion Heren'!$A:$C,3,FALSE),1)="T",3,IF(LEFT(VLOOKUP($A125,'Fanion Heren'!$A:$C,3,FALSE),1)="L",2,IF(LEFT(VLOOKUP($A125,'Fanion Heren'!$A:$C,3,FALSE),1)="P",1,0)))))</f>
        <v>0</v>
      </c>
      <c r="G125" s="6">
        <f>IF(ISERROR(VLOOKUP($A125,'Fanion Heren'!$E:$G,3,FALSE))=TRUE,0,IF(VLOOKUP($A125,'Fanion Heren'!$E:$G,3,FALSE)="EML",2,IF(LEFT(VLOOKUP($A125,'Fanion Heren'!$E:$G,3,FALSE),1)="T",2,IF(LEFT(VLOOKUP($A125,'Fanion Heren'!$E:$G,3,FALSE),1)="L",2,IF(LEFT(VLOOKUP($A125,'Fanion Heren'!$E:$G,3,FALSE),1)="P",1,0)))))</f>
        <v>0</v>
      </c>
      <c r="H125" s="6" t="str">
        <f>VLOOKUP($A125,'Aantal &lt;21'!$A:$C,3,FALSE)</f>
        <v/>
      </c>
      <c r="I125" s="6">
        <f>IF(ISERROR(VLOOKUP($A125,Jeugdfonds!$A:$C,3,FALSE))=TRUE,1,IF(VLOOKUP($A125,Jeugdfonds!$A:$C,3,FALSE)&gt;=6000,5,IF(VLOOKUP($A125,Jeugdfonds!$A:$C,3,FALSE)&gt;=3000,4,IF(VLOOKUP($A125,Jeugdfonds!$A:$C,3,FALSE)&gt;=1000,3,IF(VLOOKUP($A125,Jeugdfonds!$A:$C,3,FALSE)&gt;=100,2,1)))))</f>
        <v>4</v>
      </c>
      <c r="J125" s="10">
        <f t="shared" si="5"/>
        <v>4</v>
      </c>
      <c r="K125" s="7">
        <f>IF(ISERROR(VLOOKUP($A125,'Fanion Dames'!$A:$C,3,FALSE))=TRUE,0,IF(LEFT(VLOOKUP($A125,'Fanion Dames'!$A:$C,3,FALSE),1)="T",3,IF(LEFT(VLOOKUP($A125,'Fanion Dames'!$A:$C,3,FALSE),1)="L",2,IF(LEFT(VLOOKUP($A125,'Fanion Dames'!$A:$C,3,FALSE),1)="P",1,0))))</f>
        <v>1</v>
      </c>
      <c r="L125" s="7">
        <f>IF(ISERROR(VLOOKUP($A125,'Fanion Dames'!$E:$G,3,FALSE))=TRUE,0,IF(LEFT(VLOOKUP($A125,'Fanion Dames'!$E:$G,3,FALSE),1)="T",2,IF(LEFT(VLOOKUP($A125,'Fanion Dames'!$E:$G,3,FALSE),1)="L",2,IF(LEFT(VLOOKUP($A125,'Fanion Dames'!$E:$G,3,FALSE),1)="P",1,0))))</f>
        <v>0</v>
      </c>
      <c r="M125" s="7" t="str">
        <f>VLOOKUP($A125,'Aantal &lt;21'!$A:$D,4,FALSE)</f>
        <v/>
      </c>
      <c r="N125" s="7">
        <f>IF(ISERROR(VLOOKUP(A125,Jeugdfonds!A118:C339,3,FALSE))=TRUE,1,IF(VLOOKUP(A125,Jeugdfonds!A118:C339,3,FALSE)&gt;=6000,5,IF(VLOOKUP(A125,Jeugdfonds!A118:C339,3,FALSE)&gt;=3000,4,IF(VLOOKUP(A125,Jeugdfonds!A118:C339,3,FALSE)&gt;=1000,3,IF(VLOOKUP(A125,Jeugdfonds!A118:C339,3,FALSE)&gt;=100,2,1)))))</f>
        <v>4</v>
      </c>
      <c r="O125" s="16">
        <f t="shared" si="6"/>
        <v>5</v>
      </c>
      <c r="P125" s="12">
        <f>IF(ISERROR(VLOOKUP($A125,Jeugdcoördinator!$A:$C,4,FALSE))=TRUE,0,IF(VLOOKUP($A125,Jeugdcoördinator!$A:$C,4,FALSE)="Professioneel",3,IF(VLOOKUP($A125,Jeugdcoördinator!$A:$C,4,FALSE)="Vrijwilliger",2,0)))</f>
        <v>0</v>
      </c>
      <c r="Q125" s="12">
        <f>IF(VLOOKUP($A125,'Extra Dipl. Onderbouw'!A:C,3,FALSE)="",0,IF(VLOOKUP($A125,'Extra Dipl. Onderbouw'!A:C,3,FALSE)&lt;&gt;"Instructeur B",3,1))</f>
        <v>3</v>
      </c>
      <c r="R125" s="12">
        <f>IF(ISERROR(VLOOKUP($A125,Jeugdleden!$A:$C,3,FALSE))=TRUE,1,IF(VLOOKUP($A125,Jeugdleden!$A:$C,3,FALSE)&gt;=125,5,IF(VLOOKUP($A125,Jeugdleden!$A:$C,3,FALSE)&gt;=100,4,IF(VLOOKUP($A125,Jeugdleden!$A:$C,3,FALSE)&gt;=75,3,IF(VLOOKUP($A125,Jeugdleden!$A:$C,3,FALSE)&gt;=50,2,1)))))</f>
        <v>5</v>
      </c>
      <c r="S125" s="14">
        <f t="shared" si="7"/>
        <v>8</v>
      </c>
    </row>
    <row r="126" spans="1:19" x14ac:dyDescent="0.25">
      <c r="A126" s="25">
        <v>1743</v>
      </c>
      <c r="B126" s="25" t="str">
        <f>VLOOKUP($A126,Para!$D$1:$E$996,2,FALSE)</f>
        <v>Basket Desselgem</v>
      </c>
      <c r="C126" s="18">
        <f>IF(VLOOKUP($A126,Faciliteiten!$A:$D,3,FALSE)="&gt;=2m",5,IF(VLOOKUP($A126,Faciliteiten!$A:$D,3,FALSE)="&lt;2m-&gt;=1m",3,1))</f>
        <v>5</v>
      </c>
      <c r="D126" s="18">
        <f>IF(VLOOKUP($A126,Faciliteiten!$A:$D,4,FALSE)="Klasse 3",5,IF(VLOOKUP($A126,Faciliteiten!$A:$D,4,FALSE)="Klasse 2",3,1))</f>
        <v>5</v>
      </c>
      <c r="E126" s="20">
        <f t="shared" si="4"/>
        <v>10</v>
      </c>
      <c r="F126" s="6">
        <f>IF(ISERROR(VLOOKUP($A126,'Fanion Heren'!$A:$C,3,FALSE))=TRUE,0,IF(VLOOKUP($A126,'Fanion Heren'!$A:$C,3,FALSE)="BNXT",3,IF(LEFT(VLOOKUP($A126,'Fanion Heren'!$A:$C,3,FALSE),1)="T",3,IF(LEFT(VLOOKUP($A126,'Fanion Heren'!$A:$C,3,FALSE),1)="L",2,IF(LEFT(VLOOKUP($A126,'Fanion Heren'!$A:$C,3,FALSE),1)="P",1,0)))))</f>
        <v>0</v>
      </c>
      <c r="G126" s="6">
        <f>IF(ISERROR(VLOOKUP($A126,'Fanion Heren'!$E:$G,3,FALSE))=TRUE,0,IF(VLOOKUP($A126,'Fanion Heren'!$E:$G,3,FALSE)="EML",2,IF(LEFT(VLOOKUP($A126,'Fanion Heren'!$E:$G,3,FALSE),1)="T",2,IF(LEFT(VLOOKUP($A126,'Fanion Heren'!$E:$G,3,FALSE),1)="L",2,IF(LEFT(VLOOKUP($A126,'Fanion Heren'!$E:$G,3,FALSE),1)="P",1,0)))))</f>
        <v>0</v>
      </c>
      <c r="H126" s="6" t="str">
        <f>VLOOKUP($A126,'Aantal &lt;21'!$A:$C,3,FALSE)</f>
        <v/>
      </c>
      <c r="I126" s="6">
        <f>IF(ISERROR(VLOOKUP($A126,Jeugdfonds!$A:$C,3,FALSE))=TRUE,1,IF(VLOOKUP($A126,Jeugdfonds!$A:$C,3,FALSE)&gt;=6000,5,IF(VLOOKUP($A126,Jeugdfonds!$A:$C,3,FALSE)&gt;=3000,4,IF(VLOOKUP($A126,Jeugdfonds!$A:$C,3,FALSE)&gt;=1000,3,IF(VLOOKUP($A126,Jeugdfonds!$A:$C,3,FALSE)&gt;=100,2,1)))))</f>
        <v>2</v>
      </c>
      <c r="J126" s="10">
        <f t="shared" si="5"/>
        <v>2</v>
      </c>
      <c r="K126" s="7">
        <f>IF(ISERROR(VLOOKUP($A126,'Fanion Dames'!$A:$C,3,FALSE))=TRUE,0,IF(LEFT(VLOOKUP($A126,'Fanion Dames'!$A:$C,3,FALSE),1)="T",3,IF(LEFT(VLOOKUP($A126,'Fanion Dames'!$A:$C,3,FALSE),1)="L",2,IF(LEFT(VLOOKUP($A126,'Fanion Dames'!$A:$C,3,FALSE),1)="P",1,0))))</f>
        <v>0</v>
      </c>
      <c r="L126" s="7">
        <f>IF(ISERROR(VLOOKUP($A126,'Fanion Dames'!$E:$G,3,FALSE))=TRUE,0,IF(LEFT(VLOOKUP($A126,'Fanion Dames'!$E:$G,3,FALSE),1)="T",2,IF(LEFT(VLOOKUP($A126,'Fanion Dames'!$E:$G,3,FALSE),1)="L",2,IF(LEFT(VLOOKUP($A126,'Fanion Dames'!$E:$G,3,FALSE),1)="P",1,0))))</f>
        <v>0</v>
      </c>
      <c r="M126" s="7" t="str">
        <f>VLOOKUP($A126,'Aantal &lt;21'!$A:$D,4,FALSE)</f>
        <v/>
      </c>
      <c r="N126" s="7">
        <f>IF(ISERROR(VLOOKUP(A126,Jeugdfonds!A119:C340,3,FALSE))=TRUE,1,IF(VLOOKUP(A126,Jeugdfonds!A119:C340,3,FALSE)&gt;=6000,5,IF(VLOOKUP(A126,Jeugdfonds!A119:C340,3,FALSE)&gt;=3000,4,IF(VLOOKUP(A126,Jeugdfonds!A119:C340,3,FALSE)&gt;=1000,3,IF(VLOOKUP(A126,Jeugdfonds!A119:C340,3,FALSE)&gt;=100,2,1)))))</f>
        <v>2</v>
      </c>
      <c r="O126" s="16">
        <f t="shared" si="6"/>
        <v>2</v>
      </c>
      <c r="P126" s="12">
        <f>IF(ISERROR(VLOOKUP($A126,Jeugdcoördinator!$A:$C,4,FALSE))=TRUE,0,IF(VLOOKUP($A126,Jeugdcoördinator!$A:$C,4,FALSE)="Professioneel",3,IF(VLOOKUP($A126,Jeugdcoördinator!$A:$C,4,FALSE)="Vrijwilliger",2,0)))</f>
        <v>0</v>
      </c>
      <c r="Q126" s="12">
        <f>IF(VLOOKUP($A126,'Extra Dipl. Onderbouw'!A:C,3,FALSE)="",0,IF(VLOOKUP($A126,'Extra Dipl. Onderbouw'!A:C,3,FALSE)&lt;&gt;"Instructeur B",3,1))</f>
        <v>1</v>
      </c>
      <c r="R126" s="12">
        <f>IF(ISERROR(VLOOKUP($A126,Jeugdleden!$A:$C,3,FALSE))=TRUE,1,IF(VLOOKUP($A126,Jeugdleden!$A:$C,3,FALSE)&gt;=125,5,IF(VLOOKUP($A126,Jeugdleden!$A:$C,3,FALSE)&gt;=100,4,IF(VLOOKUP($A126,Jeugdleden!$A:$C,3,FALSE)&gt;=75,3,IF(VLOOKUP($A126,Jeugdleden!$A:$C,3,FALSE)&gt;=50,2,1)))))</f>
        <v>5</v>
      </c>
      <c r="S126" s="14">
        <f t="shared" si="7"/>
        <v>6</v>
      </c>
    </row>
    <row r="127" spans="1:19" x14ac:dyDescent="0.25">
      <c r="A127" s="25">
        <v>1744</v>
      </c>
      <c r="B127" s="25" t="str">
        <f>VLOOKUP($A127,Para!$D$1:$E$996,2,FALSE)</f>
        <v>Toyota Wouters Diest</v>
      </c>
      <c r="C127" s="18">
        <f>IF(VLOOKUP($A127,Faciliteiten!$A:$D,3,FALSE)="&gt;=2m",5,IF(VLOOKUP($A127,Faciliteiten!$A:$D,3,FALSE)="&lt;2m-&gt;=1m",3,1))</f>
        <v>5</v>
      </c>
      <c r="D127" s="18">
        <f>IF(VLOOKUP($A127,Faciliteiten!$A:$D,4,FALSE)="Klasse 3",5,IF(VLOOKUP($A127,Faciliteiten!$A:$D,4,FALSE)="Klasse 2",3,1))</f>
        <v>5</v>
      </c>
      <c r="E127" s="20">
        <f t="shared" si="4"/>
        <v>10</v>
      </c>
      <c r="F127" s="6">
        <f>IF(ISERROR(VLOOKUP($A127,'Fanion Heren'!$A:$C,3,FALSE))=TRUE,0,IF(VLOOKUP($A127,'Fanion Heren'!$A:$C,3,FALSE)="BNXT",3,IF(LEFT(VLOOKUP($A127,'Fanion Heren'!$A:$C,3,FALSE),1)="T",3,IF(LEFT(VLOOKUP($A127,'Fanion Heren'!$A:$C,3,FALSE),1)="L",2,IF(LEFT(VLOOKUP($A127,'Fanion Heren'!$A:$C,3,FALSE),1)="P",1,0)))))</f>
        <v>1</v>
      </c>
      <c r="G127" s="6">
        <f>IF(ISERROR(VLOOKUP($A127,'Fanion Heren'!$E:$G,3,FALSE))=TRUE,0,IF(VLOOKUP($A127,'Fanion Heren'!$E:$G,3,FALSE)="EML",2,IF(LEFT(VLOOKUP($A127,'Fanion Heren'!$E:$G,3,FALSE),1)="T",2,IF(LEFT(VLOOKUP($A127,'Fanion Heren'!$E:$G,3,FALSE),1)="L",2,IF(LEFT(VLOOKUP($A127,'Fanion Heren'!$E:$G,3,FALSE),1)="P",1,0)))))</f>
        <v>0</v>
      </c>
      <c r="H127" s="6" t="str">
        <f>VLOOKUP($A127,'Aantal &lt;21'!$A:$C,3,FALSE)</f>
        <v/>
      </c>
      <c r="I127" s="6">
        <f>IF(ISERROR(VLOOKUP($A127,Jeugdfonds!$A:$C,3,FALSE))=TRUE,1,IF(VLOOKUP($A127,Jeugdfonds!$A:$C,3,FALSE)&gt;=6000,5,IF(VLOOKUP($A127,Jeugdfonds!$A:$C,3,FALSE)&gt;=3000,4,IF(VLOOKUP($A127,Jeugdfonds!$A:$C,3,FALSE)&gt;=1000,3,IF(VLOOKUP($A127,Jeugdfonds!$A:$C,3,FALSE)&gt;=100,2,1)))))</f>
        <v>3</v>
      </c>
      <c r="J127" s="10">
        <f t="shared" si="5"/>
        <v>4</v>
      </c>
      <c r="K127" s="7">
        <f>IF(ISERROR(VLOOKUP($A127,'Fanion Dames'!$A:$C,3,FALSE))=TRUE,0,IF(LEFT(VLOOKUP($A127,'Fanion Dames'!$A:$C,3,FALSE),1)="T",3,IF(LEFT(VLOOKUP($A127,'Fanion Dames'!$A:$C,3,FALSE),1)="L",2,IF(LEFT(VLOOKUP($A127,'Fanion Dames'!$A:$C,3,FALSE),1)="P",1,0))))</f>
        <v>0</v>
      </c>
      <c r="L127" s="7">
        <f>IF(ISERROR(VLOOKUP($A127,'Fanion Dames'!$E:$G,3,FALSE))=TRUE,0,IF(LEFT(VLOOKUP($A127,'Fanion Dames'!$E:$G,3,FALSE),1)="T",2,IF(LEFT(VLOOKUP($A127,'Fanion Dames'!$E:$G,3,FALSE),1)="L",2,IF(LEFT(VLOOKUP($A127,'Fanion Dames'!$E:$G,3,FALSE),1)="P",1,0))))</f>
        <v>0</v>
      </c>
      <c r="M127" s="7" t="str">
        <f>VLOOKUP($A127,'Aantal &lt;21'!$A:$D,4,FALSE)</f>
        <v/>
      </c>
      <c r="N127" s="7">
        <f>IF(ISERROR(VLOOKUP(A127,Jeugdfonds!A120:C341,3,FALSE))=TRUE,1,IF(VLOOKUP(A127,Jeugdfonds!A120:C341,3,FALSE)&gt;=6000,5,IF(VLOOKUP(A127,Jeugdfonds!A120:C341,3,FALSE)&gt;=3000,4,IF(VLOOKUP(A127,Jeugdfonds!A120:C341,3,FALSE)&gt;=1000,3,IF(VLOOKUP(A127,Jeugdfonds!A120:C341,3,FALSE)&gt;=100,2,1)))))</f>
        <v>3</v>
      </c>
      <c r="O127" s="16">
        <f t="shared" si="6"/>
        <v>3</v>
      </c>
      <c r="P127" s="12">
        <f>IF(ISERROR(VLOOKUP($A127,Jeugdcoördinator!$A:$C,4,FALSE))=TRUE,0,IF(VLOOKUP($A127,Jeugdcoördinator!$A:$C,4,FALSE)="Professioneel",3,IF(VLOOKUP($A127,Jeugdcoördinator!$A:$C,4,FALSE)="Vrijwilliger",2,0)))</f>
        <v>0</v>
      </c>
      <c r="Q127" s="12">
        <f>IF(VLOOKUP($A127,'Extra Dipl. Onderbouw'!A:C,3,FALSE)="",0,IF(VLOOKUP($A127,'Extra Dipl. Onderbouw'!A:C,3,FALSE)&lt;&gt;"Instructeur B",3,1))</f>
        <v>0</v>
      </c>
      <c r="R127" s="12">
        <f>IF(ISERROR(VLOOKUP($A127,Jeugdleden!$A:$C,3,FALSE))=TRUE,1,IF(VLOOKUP($A127,Jeugdleden!$A:$C,3,FALSE)&gt;=125,5,IF(VLOOKUP($A127,Jeugdleden!$A:$C,3,FALSE)&gt;=100,4,IF(VLOOKUP($A127,Jeugdleden!$A:$C,3,FALSE)&gt;=75,3,IF(VLOOKUP($A127,Jeugdleden!$A:$C,3,FALSE)&gt;=50,2,1)))))</f>
        <v>5</v>
      </c>
      <c r="S127" s="14">
        <f t="shared" si="7"/>
        <v>5</v>
      </c>
    </row>
    <row r="128" spans="1:19" x14ac:dyDescent="0.25">
      <c r="A128" s="25">
        <v>1793</v>
      </c>
      <c r="B128" s="25" t="str">
        <f>VLOOKUP($A128,Para!$D$1:$E$996,2,FALSE)</f>
        <v>Thor Tervuren</v>
      </c>
      <c r="C128" s="18">
        <f>IF(VLOOKUP($A128,Faciliteiten!$A:$D,3,FALSE)="&gt;=2m",5,IF(VLOOKUP($A128,Faciliteiten!$A:$D,3,FALSE)="&lt;2m-&gt;=1m",3,1))</f>
        <v>5</v>
      </c>
      <c r="D128" s="18">
        <f>IF(VLOOKUP($A128,Faciliteiten!$A:$D,4,FALSE)="Klasse 3",5,IF(VLOOKUP($A128,Faciliteiten!$A:$D,4,FALSE)="Klasse 2",3,1))</f>
        <v>5</v>
      </c>
      <c r="E128" s="20">
        <f t="shared" si="4"/>
        <v>10</v>
      </c>
      <c r="F128" s="6">
        <f>IF(ISERROR(VLOOKUP($A128,'Fanion Heren'!$A:$C,3,FALSE))=TRUE,0,IF(VLOOKUP($A128,'Fanion Heren'!$A:$C,3,FALSE)="BNXT",3,IF(LEFT(VLOOKUP($A128,'Fanion Heren'!$A:$C,3,FALSE),1)="T",3,IF(LEFT(VLOOKUP($A128,'Fanion Heren'!$A:$C,3,FALSE),1)="L",2,IF(LEFT(VLOOKUP($A128,'Fanion Heren'!$A:$C,3,FALSE),1)="P",1,0)))))</f>
        <v>0</v>
      </c>
      <c r="G128" s="6">
        <f>IF(ISERROR(VLOOKUP($A128,'Fanion Heren'!$E:$G,3,FALSE))=TRUE,0,IF(VLOOKUP($A128,'Fanion Heren'!$E:$G,3,FALSE)="EML",2,IF(LEFT(VLOOKUP($A128,'Fanion Heren'!$E:$G,3,FALSE),1)="T",2,IF(LEFT(VLOOKUP($A128,'Fanion Heren'!$E:$G,3,FALSE),1)="L",2,IF(LEFT(VLOOKUP($A128,'Fanion Heren'!$E:$G,3,FALSE),1)="P",1,0)))))</f>
        <v>0</v>
      </c>
      <c r="H128" s="6" t="str">
        <f>VLOOKUP($A128,'Aantal &lt;21'!$A:$C,3,FALSE)</f>
        <v/>
      </c>
      <c r="I128" s="6">
        <f>IF(ISERROR(VLOOKUP($A128,Jeugdfonds!$A:$C,3,FALSE))=TRUE,1,IF(VLOOKUP($A128,Jeugdfonds!$A:$C,3,FALSE)&gt;=6000,5,IF(VLOOKUP($A128,Jeugdfonds!$A:$C,3,FALSE)&gt;=3000,4,IF(VLOOKUP($A128,Jeugdfonds!$A:$C,3,FALSE)&gt;=1000,3,IF(VLOOKUP($A128,Jeugdfonds!$A:$C,3,FALSE)&gt;=100,2,1)))))</f>
        <v>4</v>
      </c>
      <c r="J128" s="10">
        <f t="shared" si="5"/>
        <v>4</v>
      </c>
      <c r="K128" s="7">
        <f>IF(ISERROR(VLOOKUP($A128,'Fanion Dames'!$A:$C,3,FALSE))=TRUE,0,IF(LEFT(VLOOKUP($A128,'Fanion Dames'!$A:$C,3,FALSE),1)="T",3,IF(LEFT(VLOOKUP($A128,'Fanion Dames'!$A:$C,3,FALSE),1)="L",2,IF(LEFT(VLOOKUP($A128,'Fanion Dames'!$A:$C,3,FALSE),1)="P",1,0))))</f>
        <v>0</v>
      </c>
      <c r="L128" s="7">
        <f>IF(ISERROR(VLOOKUP($A128,'Fanion Dames'!$E:$G,3,FALSE))=TRUE,0,IF(LEFT(VLOOKUP($A128,'Fanion Dames'!$E:$G,3,FALSE),1)="T",2,IF(LEFT(VLOOKUP($A128,'Fanion Dames'!$E:$G,3,FALSE),1)="L",2,IF(LEFT(VLOOKUP($A128,'Fanion Dames'!$E:$G,3,FALSE),1)="P",1,0))))</f>
        <v>0</v>
      </c>
      <c r="M128" s="7" t="str">
        <f>VLOOKUP($A128,'Aantal &lt;21'!$A:$D,4,FALSE)</f>
        <v/>
      </c>
      <c r="N128" s="7">
        <f>IF(ISERROR(VLOOKUP(A128,Jeugdfonds!A121:C342,3,FALSE))=TRUE,1,IF(VLOOKUP(A128,Jeugdfonds!A121:C342,3,FALSE)&gt;=6000,5,IF(VLOOKUP(A128,Jeugdfonds!A121:C342,3,FALSE)&gt;=3000,4,IF(VLOOKUP(A128,Jeugdfonds!A121:C342,3,FALSE)&gt;=1000,3,IF(VLOOKUP(A128,Jeugdfonds!A121:C342,3,FALSE)&gt;=100,2,1)))))</f>
        <v>4</v>
      </c>
      <c r="O128" s="16">
        <f t="shared" si="6"/>
        <v>4</v>
      </c>
      <c r="P128" s="12">
        <f>IF(ISERROR(VLOOKUP($A128,Jeugdcoördinator!$A:$C,4,FALSE))=TRUE,0,IF(VLOOKUP($A128,Jeugdcoördinator!$A:$C,4,FALSE)="Professioneel",3,IF(VLOOKUP($A128,Jeugdcoördinator!$A:$C,4,FALSE)="Vrijwilliger",2,0)))</f>
        <v>0</v>
      </c>
      <c r="Q128" s="12">
        <f>IF(VLOOKUP($A128,'Extra Dipl. Onderbouw'!A:C,3,FALSE)="",0,IF(VLOOKUP($A128,'Extra Dipl. Onderbouw'!A:C,3,FALSE)&lt;&gt;"Instructeur B",3,1))</f>
        <v>3</v>
      </c>
      <c r="R128" s="12">
        <f>IF(ISERROR(VLOOKUP($A128,Jeugdleden!$A:$C,3,FALSE))=TRUE,1,IF(VLOOKUP($A128,Jeugdleden!$A:$C,3,FALSE)&gt;=125,5,IF(VLOOKUP($A128,Jeugdleden!$A:$C,3,FALSE)&gt;=100,4,IF(VLOOKUP($A128,Jeugdleden!$A:$C,3,FALSE)&gt;=75,3,IF(VLOOKUP($A128,Jeugdleden!$A:$C,3,FALSE)&gt;=50,2,1)))))</f>
        <v>2</v>
      </c>
      <c r="S128" s="14">
        <f t="shared" si="7"/>
        <v>5</v>
      </c>
    </row>
    <row r="129" spans="1:19" x14ac:dyDescent="0.25">
      <c r="A129" s="25">
        <v>1840</v>
      </c>
      <c r="B129" s="25" t="str">
        <f>VLOOKUP($A129,Para!$D$1:$E$996,2,FALSE)</f>
        <v>Zuiderkempen Diamonds</v>
      </c>
      <c r="C129" s="18">
        <f>IF(VLOOKUP($A129,Faciliteiten!$A:$D,3,FALSE)="&gt;=2m",5,IF(VLOOKUP($A129,Faciliteiten!$A:$D,3,FALSE)="&lt;2m-&gt;=1m",3,1))</f>
        <v>5</v>
      </c>
      <c r="D129" s="18">
        <f>IF(VLOOKUP($A129,Faciliteiten!$A:$D,4,FALSE)="Klasse 3",5,IF(VLOOKUP($A129,Faciliteiten!$A:$D,4,FALSE)="Klasse 2",3,1))</f>
        <v>5</v>
      </c>
      <c r="E129" s="20">
        <f t="shared" si="4"/>
        <v>10</v>
      </c>
      <c r="F129" s="6">
        <f>IF(ISERROR(VLOOKUP($A129,'Fanion Heren'!$A:$C,3,FALSE))=TRUE,0,IF(VLOOKUP($A129,'Fanion Heren'!$A:$C,3,FALSE)="BNXT",3,IF(LEFT(VLOOKUP($A129,'Fanion Heren'!$A:$C,3,FALSE),1)="T",3,IF(LEFT(VLOOKUP($A129,'Fanion Heren'!$A:$C,3,FALSE),1)="L",2,IF(LEFT(VLOOKUP($A129,'Fanion Heren'!$A:$C,3,FALSE),1)="P",1,0)))))</f>
        <v>1</v>
      </c>
      <c r="G129" s="6">
        <f>IF(ISERROR(VLOOKUP($A129,'Fanion Heren'!$E:$G,3,FALSE))=TRUE,0,IF(VLOOKUP($A129,'Fanion Heren'!$E:$G,3,FALSE)="EML",2,IF(LEFT(VLOOKUP($A129,'Fanion Heren'!$E:$G,3,FALSE),1)="T",2,IF(LEFT(VLOOKUP($A129,'Fanion Heren'!$E:$G,3,FALSE),1)="L",2,IF(LEFT(VLOOKUP($A129,'Fanion Heren'!$E:$G,3,FALSE),1)="P",1,0)))))</f>
        <v>0</v>
      </c>
      <c r="H129" s="6" t="str">
        <f>VLOOKUP($A129,'Aantal &lt;21'!$A:$C,3,FALSE)</f>
        <v/>
      </c>
      <c r="I129" s="6">
        <f>IF(ISERROR(VLOOKUP($A129,Jeugdfonds!$A:$C,3,FALSE))=TRUE,1,IF(VLOOKUP($A129,Jeugdfonds!$A:$C,3,FALSE)&gt;=6000,5,IF(VLOOKUP($A129,Jeugdfonds!$A:$C,3,FALSE)&gt;=3000,4,IF(VLOOKUP($A129,Jeugdfonds!$A:$C,3,FALSE)&gt;=1000,3,IF(VLOOKUP($A129,Jeugdfonds!$A:$C,3,FALSE)&gt;=100,2,1)))))</f>
        <v>3</v>
      </c>
      <c r="J129" s="10">
        <f t="shared" si="5"/>
        <v>4</v>
      </c>
      <c r="K129" s="7">
        <f>IF(ISERROR(VLOOKUP($A129,'Fanion Dames'!$A:$C,3,FALSE))=TRUE,0,IF(LEFT(VLOOKUP($A129,'Fanion Dames'!$A:$C,3,FALSE),1)="T",3,IF(LEFT(VLOOKUP($A129,'Fanion Dames'!$A:$C,3,FALSE),1)="L",2,IF(LEFT(VLOOKUP($A129,'Fanion Dames'!$A:$C,3,FALSE),1)="P",1,0))))</f>
        <v>0</v>
      </c>
      <c r="L129" s="7">
        <f>IF(ISERROR(VLOOKUP($A129,'Fanion Dames'!$E:$G,3,FALSE))=TRUE,0,IF(LEFT(VLOOKUP($A129,'Fanion Dames'!$E:$G,3,FALSE),1)="T",2,IF(LEFT(VLOOKUP($A129,'Fanion Dames'!$E:$G,3,FALSE),1)="L",2,IF(LEFT(VLOOKUP($A129,'Fanion Dames'!$E:$G,3,FALSE),1)="P",1,0))))</f>
        <v>0</v>
      </c>
      <c r="M129" s="7" t="str">
        <f>VLOOKUP($A129,'Aantal &lt;21'!$A:$D,4,FALSE)</f>
        <v/>
      </c>
      <c r="N129" s="7">
        <f>IF(ISERROR(VLOOKUP(A129,Jeugdfonds!A122:C343,3,FALSE))=TRUE,1,IF(VLOOKUP(A129,Jeugdfonds!A122:C343,3,FALSE)&gt;=6000,5,IF(VLOOKUP(A129,Jeugdfonds!A122:C343,3,FALSE)&gt;=3000,4,IF(VLOOKUP(A129,Jeugdfonds!A122:C343,3,FALSE)&gt;=1000,3,IF(VLOOKUP(A129,Jeugdfonds!A122:C343,3,FALSE)&gt;=100,2,1)))))</f>
        <v>3</v>
      </c>
      <c r="O129" s="16">
        <f t="shared" si="6"/>
        <v>3</v>
      </c>
      <c r="P129" s="12">
        <f>IF(ISERROR(VLOOKUP($A129,Jeugdcoördinator!$A:$C,4,FALSE))=TRUE,0,IF(VLOOKUP($A129,Jeugdcoördinator!$A:$C,4,FALSE)="Professioneel",3,IF(VLOOKUP($A129,Jeugdcoördinator!$A:$C,4,FALSE)="Vrijwilliger",2,0)))</f>
        <v>0</v>
      </c>
      <c r="Q129" s="12">
        <f>IF(VLOOKUP($A129,'Extra Dipl. Onderbouw'!A:C,3,FALSE)="",0,IF(VLOOKUP($A129,'Extra Dipl. Onderbouw'!A:C,3,FALSE)&lt;&gt;"Instructeur B",3,1))</f>
        <v>3</v>
      </c>
      <c r="R129" s="12">
        <f>IF(ISERROR(VLOOKUP($A129,Jeugdleden!$A:$C,3,FALSE))=TRUE,1,IF(VLOOKUP($A129,Jeugdleden!$A:$C,3,FALSE)&gt;=125,5,IF(VLOOKUP($A129,Jeugdleden!$A:$C,3,FALSE)&gt;=100,4,IF(VLOOKUP($A129,Jeugdleden!$A:$C,3,FALSE)&gt;=75,3,IF(VLOOKUP($A129,Jeugdleden!$A:$C,3,FALSE)&gt;=50,2,1)))))</f>
        <v>5</v>
      </c>
      <c r="S129" s="14">
        <f t="shared" si="7"/>
        <v>8</v>
      </c>
    </row>
    <row r="130" spans="1:19" x14ac:dyDescent="0.25">
      <c r="A130" s="25">
        <v>1852</v>
      </c>
      <c r="B130" s="25" t="str">
        <f>VLOOKUP($A130,Para!$D$1:$E$996,2,FALSE)</f>
        <v>BBC Geel</v>
      </c>
      <c r="C130" s="18">
        <f>IF(VLOOKUP($A130,Faciliteiten!$A:$D,3,FALSE)="&gt;=2m",5,IF(VLOOKUP($A130,Faciliteiten!$A:$D,3,FALSE)="&lt;2m-&gt;=1m",3,1))</f>
        <v>5</v>
      </c>
      <c r="D130" s="18">
        <f>IF(VLOOKUP($A130,Faciliteiten!$A:$D,4,FALSE)="Klasse 3",5,IF(VLOOKUP($A130,Faciliteiten!$A:$D,4,FALSE)="Klasse 2",3,1))</f>
        <v>5</v>
      </c>
      <c r="E130" s="20">
        <f t="shared" si="4"/>
        <v>10</v>
      </c>
      <c r="F130" s="6">
        <f>IF(ISERROR(VLOOKUP($A130,'Fanion Heren'!$A:$C,3,FALSE))=TRUE,0,IF(VLOOKUP($A130,'Fanion Heren'!$A:$C,3,FALSE)="BNXT",3,IF(LEFT(VLOOKUP($A130,'Fanion Heren'!$A:$C,3,FALSE),1)="T",3,IF(LEFT(VLOOKUP($A130,'Fanion Heren'!$A:$C,3,FALSE),1)="L",2,IF(LEFT(VLOOKUP($A130,'Fanion Heren'!$A:$C,3,FALSE),1)="P",1,0)))))</f>
        <v>2</v>
      </c>
      <c r="G130" s="6">
        <f>IF(ISERROR(VLOOKUP($A130,'Fanion Heren'!$E:$G,3,FALSE))=TRUE,0,IF(VLOOKUP($A130,'Fanion Heren'!$E:$G,3,FALSE)="EML",2,IF(LEFT(VLOOKUP($A130,'Fanion Heren'!$E:$G,3,FALSE),1)="T",2,IF(LEFT(VLOOKUP($A130,'Fanion Heren'!$E:$G,3,FALSE),1)="L",2,IF(LEFT(VLOOKUP($A130,'Fanion Heren'!$E:$G,3,FALSE),1)="P",1,0)))))</f>
        <v>1</v>
      </c>
      <c r="H130" s="6">
        <f>VLOOKUP($A130,'Aantal &lt;21'!$A:$C,3,FALSE)</f>
        <v>4</v>
      </c>
      <c r="I130" s="6">
        <f>IF(ISERROR(VLOOKUP($A130,Jeugdfonds!$A:$C,3,FALSE))=TRUE,1,IF(VLOOKUP($A130,Jeugdfonds!$A:$C,3,FALSE)&gt;=6000,5,IF(VLOOKUP($A130,Jeugdfonds!$A:$C,3,FALSE)&gt;=3000,4,IF(VLOOKUP($A130,Jeugdfonds!$A:$C,3,FALSE)&gt;=1000,3,IF(VLOOKUP($A130,Jeugdfonds!$A:$C,3,FALSE)&gt;=100,2,1)))))</f>
        <v>4</v>
      </c>
      <c r="J130" s="10">
        <f t="shared" si="5"/>
        <v>11</v>
      </c>
      <c r="K130" s="7">
        <f>IF(ISERROR(VLOOKUP($A130,'Fanion Dames'!$A:$C,3,FALSE))=TRUE,0,IF(LEFT(VLOOKUP($A130,'Fanion Dames'!$A:$C,3,FALSE),1)="T",3,IF(LEFT(VLOOKUP($A130,'Fanion Dames'!$A:$C,3,FALSE),1)="L",2,IF(LEFT(VLOOKUP($A130,'Fanion Dames'!$A:$C,3,FALSE),1)="P",1,0))))</f>
        <v>0</v>
      </c>
      <c r="L130" s="7">
        <f>IF(ISERROR(VLOOKUP($A130,'Fanion Dames'!$E:$G,3,FALSE))=TRUE,0,IF(LEFT(VLOOKUP($A130,'Fanion Dames'!$E:$G,3,FALSE),1)="T",2,IF(LEFT(VLOOKUP($A130,'Fanion Dames'!$E:$G,3,FALSE),1)="L",2,IF(LEFT(VLOOKUP($A130,'Fanion Dames'!$E:$G,3,FALSE),1)="P",1,0))))</f>
        <v>0</v>
      </c>
      <c r="M130" s="7" t="str">
        <f>VLOOKUP($A130,'Aantal &lt;21'!$A:$D,4,FALSE)</f>
        <v/>
      </c>
      <c r="N130" s="7">
        <f>IF(ISERROR(VLOOKUP(A130,Jeugdfonds!A123:C344,3,FALSE))=TRUE,1,IF(VLOOKUP(A130,Jeugdfonds!A123:C344,3,FALSE)&gt;=6000,5,IF(VLOOKUP(A130,Jeugdfonds!A123:C344,3,FALSE)&gt;=3000,4,IF(VLOOKUP(A130,Jeugdfonds!A123:C344,3,FALSE)&gt;=1000,3,IF(VLOOKUP(A130,Jeugdfonds!A123:C344,3,FALSE)&gt;=100,2,1)))))</f>
        <v>4</v>
      </c>
      <c r="O130" s="16">
        <f t="shared" si="6"/>
        <v>4</v>
      </c>
      <c r="P130" s="12">
        <f>IF(ISERROR(VLOOKUP($A130,Jeugdcoördinator!$A:$C,4,FALSE))=TRUE,0,IF(VLOOKUP($A130,Jeugdcoördinator!$A:$C,4,FALSE)="Professioneel",3,IF(VLOOKUP($A130,Jeugdcoördinator!$A:$C,4,FALSE)="Vrijwilliger",2,0)))</f>
        <v>0</v>
      </c>
      <c r="Q130" s="12">
        <f>IF(VLOOKUP($A130,'Extra Dipl. Onderbouw'!A:C,3,FALSE)="",0,IF(VLOOKUP($A130,'Extra Dipl. Onderbouw'!A:C,3,FALSE)&lt;&gt;"Instructeur B",3,1))</f>
        <v>0</v>
      </c>
      <c r="R130" s="12">
        <f>IF(ISERROR(VLOOKUP($A130,Jeugdleden!$A:$C,3,FALSE))=TRUE,1,IF(VLOOKUP($A130,Jeugdleden!$A:$C,3,FALSE)&gt;=125,5,IF(VLOOKUP($A130,Jeugdleden!$A:$C,3,FALSE)&gt;=100,4,IF(VLOOKUP($A130,Jeugdleden!$A:$C,3,FALSE)&gt;=75,3,IF(VLOOKUP($A130,Jeugdleden!$A:$C,3,FALSE)&gt;=50,2,1)))))</f>
        <v>5</v>
      </c>
      <c r="S130" s="14">
        <f t="shared" si="7"/>
        <v>5</v>
      </c>
    </row>
    <row r="131" spans="1:19" x14ac:dyDescent="0.25">
      <c r="A131" s="25">
        <v>1862</v>
      </c>
      <c r="B131" s="25" t="str">
        <f>VLOOKUP($A131,Para!$D$1:$E$996,2,FALSE)</f>
        <v>BBC Assenede</v>
      </c>
      <c r="C131" s="18">
        <f>IF(VLOOKUP($A131,Faciliteiten!$A:$D,3,FALSE)="&gt;=2m",5,IF(VLOOKUP($A131,Faciliteiten!$A:$D,3,FALSE)="&lt;2m-&gt;=1m",3,1))</f>
        <v>5</v>
      </c>
      <c r="D131" s="18">
        <f>IF(VLOOKUP($A131,Faciliteiten!$A:$D,4,FALSE)="Klasse 3",5,IF(VLOOKUP($A131,Faciliteiten!$A:$D,4,FALSE)="Klasse 2",3,1))</f>
        <v>5</v>
      </c>
      <c r="E131" s="20">
        <f t="shared" ref="E131:E194" si="8">SUM(C131:D131)</f>
        <v>10</v>
      </c>
      <c r="F131" s="6">
        <f>IF(ISERROR(VLOOKUP($A131,'Fanion Heren'!$A:$C,3,FALSE))=TRUE,0,IF(VLOOKUP($A131,'Fanion Heren'!$A:$C,3,FALSE)="BNXT",3,IF(LEFT(VLOOKUP($A131,'Fanion Heren'!$A:$C,3,FALSE),1)="T",3,IF(LEFT(VLOOKUP($A131,'Fanion Heren'!$A:$C,3,FALSE),1)="L",2,IF(LEFT(VLOOKUP($A131,'Fanion Heren'!$A:$C,3,FALSE),1)="P",1,0)))))</f>
        <v>0</v>
      </c>
      <c r="G131" s="6">
        <f>IF(ISERROR(VLOOKUP($A131,'Fanion Heren'!$E:$G,3,FALSE))=TRUE,0,IF(VLOOKUP($A131,'Fanion Heren'!$E:$G,3,FALSE)="EML",2,IF(LEFT(VLOOKUP($A131,'Fanion Heren'!$E:$G,3,FALSE),1)="T",2,IF(LEFT(VLOOKUP($A131,'Fanion Heren'!$E:$G,3,FALSE),1)="L",2,IF(LEFT(VLOOKUP($A131,'Fanion Heren'!$E:$G,3,FALSE),1)="P",1,0)))))</f>
        <v>0</v>
      </c>
      <c r="H131" s="6" t="str">
        <f>VLOOKUP($A131,'Aantal &lt;21'!$A:$C,3,FALSE)</f>
        <v/>
      </c>
      <c r="I131" s="6">
        <f>IF(ISERROR(VLOOKUP($A131,Jeugdfonds!$A:$C,3,FALSE))=TRUE,1,IF(VLOOKUP($A131,Jeugdfonds!$A:$C,3,FALSE)&gt;=6000,5,IF(VLOOKUP($A131,Jeugdfonds!$A:$C,3,FALSE)&gt;=3000,4,IF(VLOOKUP($A131,Jeugdfonds!$A:$C,3,FALSE)&gt;=1000,3,IF(VLOOKUP($A131,Jeugdfonds!$A:$C,3,FALSE)&gt;=100,2,1)))))</f>
        <v>2</v>
      </c>
      <c r="J131" s="10">
        <f t="shared" ref="J131:J194" si="9">SUM(F131:I131)</f>
        <v>2</v>
      </c>
      <c r="K131" s="7">
        <f>IF(ISERROR(VLOOKUP($A131,'Fanion Dames'!$A:$C,3,FALSE))=TRUE,0,IF(LEFT(VLOOKUP($A131,'Fanion Dames'!$A:$C,3,FALSE),1)="T",3,IF(LEFT(VLOOKUP($A131,'Fanion Dames'!$A:$C,3,FALSE),1)="L",2,IF(LEFT(VLOOKUP($A131,'Fanion Dames'!$A:$C,3,FALSE),1)="P",1,0))))</f>
        <v>0</v>
      </c>
      <c r="L131" s="7">
        <f>IF(ISERROR(VLOOKUP($A131,'Fanion Dames'!$E:$G,3,FALSE))=TRUE,0,IF(LEFT(VLOOKUP($A131,'Fanion Dames'!$E:$G,3,FALSE),1)="T",2,IF(LEFT(VLOOKUP($A131,'Fanion Dames'!$E:$G,3,FALSE),1)="L",2,IF(LEFT(VLOOKUP($A131,'Fanion Dames'!$E:$G,3,FALSE),1)="P",1,0))))</f>
        <v>0</v>
      </c>
      <c r="M131" s="7" t="str">
        <f>VLOOKUP($A131,'Aantal &lt;21'!$A:$D,4,FALSE)</f>
        <v/>
      </c>
      <c r="N131" s="7">
        <f>IF(ISERROR(VLOOKUP(A131,Jeugdfonds!A124:C345,3,FALSE))=TRUE,1,IF(VLOOKUP(A131,Jeugdfonds!A124:C345,3,FALSE)&gt;=6000,5,IF(VLOOKUP(A131,Jeugdfonds!A124:C345,3,FALSE)&gt;=3000,4,IF(VLOOKUP(A131,Jeugdfonds!A124:C345,3,FALSE)&gt;=1000,3,IF(VLOOKUP(A131,Jeugdfonds!A124:C345,3,FALSE)&gt;=100,2,1)))))</f>
        <v>2</v>
      </c>
      <c r="O131" s="16">
        <f t="shared" ref="O131:O194" si="10">SUM(K131:N131)</f>
        <v>2</v>
      </c>
      <c r="P131" s="12">
        <f>IF(ISERROR(VLOOKUP($A131,Jeugdcoördinator!$A:$C,4,FALSE))=TRUE,0,IF(VLOOKUP($A131,Jeugdcoördinator!$A:$C,4,FALSE)="Professioneel",3,IF(VLOOKUP($A131,Jeugdcoördinator!$A:$C,4,FALSE)="Vrijwilliger",2,0)))</f>
        <v>0</v>
      </c>
      <c r="Q131" s="12">
        <f>IF(VLOOKUP($A131,'Extra Dipl. Onderbouw'!A:C,3,FALSE)="",0,IF(VLOOKUP($A131,'Extra Dipl. Onderbouw'!A:C,3,FALSE)&lt;&gt;"Instructeur B",3,1))</f>
        <v>0</v>
      </c>
      <c r="R131" s="12">
        <f>IF(ISERROR(VLOOKUP($A131,Jeugdleden!$A:$C,3,FALSE))=TRUE,1,IF(VLOOKUP($A131,Jeugdleden!$A:$C,3,FALSE)&gt;=125,5,IF(VLOOKUP($A131,Jeugdleden!$A:$C,3,FALSE)&gt;=100,4,IF(VLOOKUP($A131,Jeugdleden!$A:$C,3,FALSE)&gt;=75,3,IF(VLOOKUP($A131,Jeugdleden!$A:$C,3,FALSE)&gt;=50,2,1)))))</f>
        <v>5</v>
      </c>
      <c r="S131" s="14">
        <f t="shared" ref="S131:S194" si="11">SUM(P131:R131)</f>
        <v>5</v>
      </c>
    </row>
    <row r="132" spans="1:19" x14ac:dyDescent="0.25">
      <c r="A132" s="25">
        <v>1863</v>
      </c>
      <c r="B132" s="25" t="str">
        <f>VLOOKUP($A132,Para!$D$1:$E$996,2,FALSE)</f>
        <v>Alfa 2000 Achel</v>
      </c>
      <c r="C132" s="18">
        <f>IF(VLOOKUP($A132,Faciliteiten!$A:$D,3,FALSE)="&gt;=2m",5,IF(VLOOKUP($A132,Faciliteiten!$A:$D,3,FALSE)="&lt;2m-&gt;=1m",3,1))</f>
        <v>5</v>
      </c>
      <c r="D132" s="18">
        <f>IF(VLOOKUP($A132,Faciliteiten!$A:$D,4,FALSE)="Klasse 3",5,IF(VLOOKUP($A132,Faciliteiten!$A:$D,4,FALSE)="Klasse 2",3,1))</f>
        <v>5</v>
      </c>
      <c r="E132" s="20">
        <f t="shared" si="8"/>
        <v>10</v>
      </c>
      <c r="F132" s="6">
        <f>IF(ISERROR(VLOOKUP($A132,'Fanion Heren'!$A:$C,3,FALSE))=TRUE,0,IF(VLOOKUP($A132,'Fanion Heren'!$A:$C,3,FALSE)="BNXT",3,IF(LEFT(VLOOKUP($A132,'Fanion Heren'!$A:$C,3,FALSE),1)="T",3,IF(LEFT(VLOOKUP($A132,'Fanion Heren'!$A:$C,3,FALSE),1)="L",2,IF(LEFT(VLOOKUP($A132,'Fanion Heren'!$A:$C,3,FALSE),1)="P",1,0)))))</f>
        <v>0</v>
      </c>
      <c r="G132" s="6">
        <f>IF(ISERROR(VLOOKUP($A132,'Fanion Heren'!$E:$G,3,FALSE))=TRUE,0,IF(VLOOKUP($A132,'Fanion Heren'!$E:$G,3,FALSE)="EML",2,IF(LEFT(VLOOKUP($A132,'Fanion Heren'!$E:$G,3,FALSE),1)="T",2,IF(LEFT(VLOOKUP($A132,'Fanion Heren'!$E:$G,3,FALSE),1)="L",2,IF(LEFT(VLOOKUP($A132,'Fanion Heren'!$E:$G,3,FALSE),1)="P",1,0)))))</f>
        <v>0</v>
      </c>
      <c r="H132" s="6" t="str">
        <f>VLOOKUP($A132,'Aantal &lt;21'!$A:$C,3,FALSE)</f>
        <v/>
      </c>
      <c r="I132" s="6">
        <f>IF(ISERROR(VLOOKUP($A132,Jeugdfonds!$A:$C,3,FALSE))=TRUE,1,IF(VLOOKUP($A132,Jeugdfonds!$A:$C,3,FALSE)&gt;=6000,5,IF(VLOOKUP($A132,Jeugdfonds!$A:$C,3,FALSE)&gt;=3000,4,IF(VLOOKUP($A132,Jeugdfonds!$A:$C,3,FALSE)&gt;=1000,3,IF(VLOOKUP($A132,Jeugdfonds!$A:$C,3,FALSE)&gt;=100,2,1)))))</f>
        <v>2</v>
      </c>
      <c r="J132" s="10">
        <f t="shared" si="9"/>
        <v>2</v>
      </c>
      <c r="K132" s="7">
        <f>IF(ISERROR(VLOOKUP($A132,'Fanion Dames'!$A:$C,3,FALSE))=TRUE,0,IF(LEFT(VLOOKUP($A132,'Fanion Dames'!$A:$C,3,FALSE),1)="T",3,IF(LEFT(VLOOKUP($A132,'Fanion Dames'!$A:$C,3,FALSE),1)="L",2,IF(LEFT(VLOOKUP($A132,'Fanion Dames'!$A:$C,3,FALSE),1)="P",1,0))))</f>
        <v>0</v>
      </c>
      <c r="L132" s="7">
        <f>IF(ISERROR(VLOOKUP($A132,'Fanion Dames'!$E:$G,3,FALSE))=TRUE,0,IF(LEFT(VLOOKUP($A132,'Fanion Dames'!$E:$G,3,FALSE),1)="T",2,IF(LEFT(VLOOKUP($A132,'Fanion Dames'!$E:$G,3,FALSE),1)="L",2,IF(LEFT(VLOOKUP($A132,'Fanion Dames'!$E:$G,3,FALSE),1)="P",1,0))))</f>
        <v>0</v>
      </c>
      <c r="M132" s="7" t="str">
        <f>VLOOKUP($A132,'Aantal &lt;21'!$A:$D,4,FALSE)</f>
        <v/>
      </c>
      <c r="N132" s="7">
        <f>IF(ISERROR(VLOOKUP(A132,Jeugdfonds!A125:C346,3,FALSE))=TRUE,1,IF(VLOOKUP(A132,Jeugdfonds!A125:C346,3,FALSE)&gt;=6000,5,IF(VLOOKUP(A132,Jeugdfonds!A125:C346,3,FALSE)&gt;=3000,4,IF(VLOOKUP(A132,Jeugdfonds!A125:C346,3,FALSE)&gt;=1000,3,IF(VLOOKUP(A132,Jeugdfonds!A125:C346,3,FALSE)&gt;=100,2,1)))))</f>
        <v>2</v>
      </c>
      <c r="O132" s="16">
        <f t="shared" si="10"/>
        <v>2</v>
      </c>
      <c r="P132" s="12">
        <f>IF(ISERROR(VLOOKUP($A132,Jeugdcoördinator!$A:$C,4,FALSE))=TRUE,0,IF(VLOOKUP($A132,Jeugdcoördinator!$A:$C,4,FALSE)="Professioneel",3,IF(VLOOKUP($A132,Jeugdcoördinator!$A:$C,4,FALSE)="Vrijwilliger",2,0)))</f>
        <v>0</v>
      </c>
      <c r="Q132" s="12">
        <f>IF(VLOOKUP($A132,'Extra Dipl. Onderbouw'!A:C,3,FALSE)="",0,IF(VLOOKUP($A132,'Extra Dipl. Onderbouw'!A:C,3,FALSE)&lt;&gt;"Instructeur B",3,1))</f>
        <v>1</v>
      </c>
      <c r="R132" s="12">
        <f>IF(ISERROR(VLOOKUP($A132,Jeugdleden!$A:$C,3,FALSE))=TRUE,1,IF(VLOOKUP($A132,Jeugdleden!$A:$C,3,FALSE)&gt;=125,5,IF(VLOOKUP($A132,Jeugdleden!$A:$C,3,FALSE)&gt;=100,4,IF(VLOOKUP($A132,Jeugdleden!$A:$C,3,FALSE)&gt;=75,3,IF(VLOOKUP($A132,Jeugdleden!$A:$C,3,FALSE)&gt;=50,2,1)))))</f>
        <v>3</v>
      </c>
      <c r="S132" s="14">
        <f t="shared" si="11"/>
        <v>4</v>
      </c>
    </row>
    <row r="133" spans="1:19" x14ac:dyDescent="0.25">
      <c r="A133" s="25">
        <v>1888</v>
      </c>
      <c r="B133" s="25" t="str">
        <f>VLOOKUP($A133,Para!$D$1:$E$996,2,FALSE)</f>
        <v>GSG Aarschot</v>
      </c>
      <c r="C133" s="18">
        <f>IF(VLOOKUP($A133,Faciliteiten!$A:$D,3,FALSE)="&gt;=2m",5,IF(VLOOKUP($A133,Faciliteiten!$A:$D,3,FALSE)="&lt;2m-&gt;=1m",3,1))</f>
        <v>5</v>
      </c>
      <c r="D133" s="18">
        <f>IF(VLOOKUP($A133,Faciliteiten!$A:$D,4,FALSE)="Klasse 3",5,IF(VLOOKUP($A133,Faciliteiten!$A:$D,4,FALSE)="Klasse 2",3,1))</f>
        <v>5</v>
      </c>
      <c r="E133" s="20">
        <f t="shared" si="8"/>
        <v>10</v>
      </c>
      <c r="F133" s="6">
        <f>IF(ISERROR(VLOOKUP($A133,'Fanion Heren'!$A:$C,3,FALSE))=TRUE,0,IF(VLOOKUP($A133,'Fanion Heren'!$A:$C,3,FALSE)="BNXT",3,IF(LEFT(VLOOKUP($A133,'Fanion Heren'!$A:$C,3,FALSE),1)="T",3,IF(LEFT(VLOOKUP($A133,'Fanion Heren'!$A:$C,3,FALSE),1)="L",2,IF(LEFT(VLOOKUP($A133,'Fanion Heren'!$A:$C,3,FALSE),1)="P",1,0)))))</f>
        <v>3</v>
      </c>
      <c r="G133" s="6">
        <f>IF(ISERROR(VLOOKUP($A133,'Fanion Heren'!$E:$G,3,FALSE))=TRUE,0,IF(VLOOKUP($A133,'Fanion Heren'!$E:$G,3,FALSE)="EML",2,IF(LEFT(VLOOKUP($A133,'Fanion Heren'!$E:$G,3,FALSE),1)="T",2,IF(LEFT(VLOOKUP($A133,'Fanion Heren'!$E:$G,3,FALSE),1)="L",2,IF(LEFT(VLOOKUP($A133,'Fanion Heren'!$E:$G,3,FALSE),1)="P",1,0)))))</f>
        <v>2</v>
      </c>
      <c r="H133" s="6">
        <f>VLOOKUP($A133,'Aantal &lt;21'!$A:$C,3,FALSE)</f>
        <v>5</v>
      </c>
      <c r="I133" s="6">
        <f>IF(ISERROR(VLOOKUP($A133,Jeugdfonds!$A:$C,3,FALSE))=TRUE,1,IF(VLOOKUP($A133,Jeugdfonds!$A:$C,3,FALSE)&gt;=6000,5,IF(VLOOKUP($A133,Jeugdfonds!$A:$C,3,FALSE)&gt;=3000,4,IF(VLOOKUP($A133,Jeugdfonds!$A:$C,3,FALSE)&gt;=1000,3,IF(VLOOKUP($A133,Jeugdfonds!$A:$C,3,FALSE)&gt;=100,2,1)))))</f>
        <v>4</v>
      </c>
      <c r="J133" s="10">
        <f t="shared" si="9"/>
        <v>14</v>
      </c>
      <c r="K133" s="7">
        <f>IF(ISERROR(VLOOKUP($A133,'Fanion Dames'!$A:$C,3,FALSE))=TRUE,0,IF(LEFT(VLOOKUP($A133,'Fanion Dames'!$A:$C,3,FALSE),1)="T",3,IF(LEFT(VLOOKUP($A133,'Fanion Dames'!$A:$C,3,FALSE),1)="L",2,IF(LEFT(VLOOKUP($A133,'Fanion Dames'!$A:$C,3,FALSE),1)="P",1,0))))</f>
        <v>1</v>
      </c>
      <c r="L133" s="7">
        <f>IF(ISERROR(VLOOKUP($A133,'Fanion Dames'!$E:$G,3,FALSE))=TRUE,0,IF(LEFT(VLOOKUP($A133,'Fanion Dames'!$E:$G,3,FALSE),1)="T",2,IF(LEFT(VLOOKUP($A133,'Fanion Dames'!$E:$G,3,FALSE),1)="L",2,IF(LEFT(VLOOKUP($A133,'Fanion Dames'!$E:$G,3,FALSE),1)="P",1,0))))</f>
        <v>0</v>
      </c>
      <c r="M133" s="7" t="str">
        <f>VLOOKUP($A133,'Aantal &lt;21'!$A:$D,4,FALSE)</f>
        <v/>
      </c>
      <c r="N133" s="7">
        <f>IF(ISERROR(VLOOKUP(A133,Jeugdfonds!A126:C347,3,FALSE))=TRUE,1,IF(VLOOKUP(A133,Jeugdfonds!A126:C347,3,FALSE)&gt;=6000,5,IF(VLOOKUP(A133,Jeugdfonds!A126:C347,3,FALSE)&gt;=3000,4,IF(VLOOKUP(A133,Jeugdfonds!A126:C347,3,FALSE)&gt;=1000,3,IF(VLOOKUP(A133,Jeugdfonds!A126:C347,3,FALSE)&gt;=100,2,1)))))</f>
        <v>4</v>
      </c>
      <c r="O133" s="16">
        <f t="shared" si="10"/>
        <v>5</v>
      </c>
      <c r="P133" s="12">
        <f>IF(ISERROR(VLOOKUP($A133,Jeugdcoördinator!$A:$C,4,FALSE))=TRUE,0,IF(VLOOKUP($A133,Jeugdcoördinator!$A:$C,4,FALSE)="Professioneel",3,IF(VLOOKUP($A133,Jeugdcoördinator!$A:$C,4,FALSE)="Vrijwilliger",2,0)))</f>
        <v>0</v>
      </c>
      <c r="Q133" s="12">
        <f>IF(VLOOKUP($A133,'Extra Dipl. Onderbouw'!A:C,3,FALSE)="",0,IF(VLOOKUP($A133,'Extra Dipl. Onderbouw'!A:C,3,FALSE)&lt;&gt;"Instructeur B",3,1))</f>
        <v>3</v>
      </c>
      <c r="R133" s="12">
        <f>IF(ISERROR(VLOOKUP($A133,Jeugdleden!$A:$C,3,FALSE))=TRUE,1,IF(VLOOKUP($A133,Jeugdleden!$A:$C,3,FALSE)&gt;=125,5,IF(VLOOKUP($A133,Jeugdleden!$A:$C,3,FALSE)&gt;=100,4,IF(VLOOKUP($A133,Jeugdleden!$A:$C,3,FALSE)&gt;=75,3,IF(VLOOKUP($A133,Jeugdleden!$A:$C,3,FALSE)&gt;=50,2,1)))))</f>
        <v>5</v>
      </c>
      <c r="S133" s="14">
        <f t="shared" si="11"/>
        <v>8</v>
      </c>
    </row>
    <row r="134" spans="1:19" x14ac:dyDescent="0.25">
      <c r="A134" s="25">
        <v>1896</v>
      </c>
      <c r="B134" s="25" t="str">
        <f>VLOOKUP($A134,Para!$D$1:$E$996,2,FALSE)</f>
        <v>BC Grimbergen</v>
      </c>
      <c r="C134" s="18">
        <f>IF(VLOOKUP($A134,Faciliteiten!$A:$D,3,FALSE)="&gt;=2m",5,IF(VLOOKUP($A134,Faciliteiten!$A:$D,3,FALSE)="&lt;2m-&gt;=1m",3,1))</f>
        <v>3</v>
      </c>
      <c r="D134" s="18">
        <f>IF(VLOOKUP($A134,Faciliteiten!$A:$D,4,FALSE)="Klasse 3",5,IF(VLOOKUP($A134,Faciliteiten!$A:$D,4,FALSE)="Klasse 2",3,1))</f>
        <v>5</v>
      </c>
      <c r="E134" s="20">
        <f t="shared" si="8"/>
        <v>8</v>
      </c>
      <c r="F134" s="6">
        <f>IF(ISERROR(VLOOKUP($A134,'Fanion Heren'!$A:$C,3,FALSE))=TRUE,0,IF(VLOOKUP($A134,'Fanion Heren'!$A:$C,3,FALSE)="BNXT",3,IF(LEFT(VLOOKUP($A134,'Fanion Heren'!$A:$C,3,FALSE),1)="T",3,IF(LEFT(VLOOKUP($A134,'Fanion Heren'!$A:$C,3,FALSE),1)="L",2,IF(LEFT(VLOOKUP($A134,'Fanion Heren'!$A:$C,3,FALSE),1)="P",1,0)))))</f>
        <v>1</v>
      </c>
      <c r="G134" s="6">
        <f>IF(ISERROR(VLOOKUP($A134,'Fanion Heren'!$E:$G,3,FALSE))=TRUE,0,IF(VLOOKUP($A134,'Fanion Heren'!$E:$G,3,FALSE)="EML",2,IF(LEFT(VLOOKUP($A134,'Fanion Heren'!$E:$G,3,FALSE),1)="T",2,IF(LEFT(VLOOKUP($A134,'Fanion Heren'!$E:$G,3,FALSE),1)="L",2,IF(LEFT(VLOOKUP($A134,'Fanion Heren'!$E:$G,3,FALSE),1)="P",1,0)))))</f>
        <v>0</v>
      </c>
      <c r="H134" s="6" t="str">
        <f>VLOOKUP($A134,'Aantal &lt;21'!$A:$C,3,FALSE)</f>
        <v/>
      </c>
      <c r="I134" s="6">
        <f>IF(ISERROR(VLOOKUP($A134,Jeugdfonds!$A:$C,3,FALSE))=TRUE,1,IF(VLOOKUP($A134,Jeugdfonds!$A:$C,3,FALSE)&gt;=6000,5,IF(VLOOKUP($A134,Jeugdfonds!$A:$C,3,FALSE)&gt;=3000,4,IF(VLOOKUP($A134,Jeugdfonds!$A:$C,3,FALSE)&gt;=1000,3,IF(VLOOKUP($A134,Jeugdfonds!$A:$C,3,FALSE)&gt;=100,2,1)))))</f>
        <v>5</v>
      </c>
      <c r="J134" s="10">
        <f t="shared" si="9"/>
        <v>6</v>
      </c>
      <c r="K134" s="7">
        <f>IF(ISERROR(VLOOKUP($A134,'Fanion Dames'!$A:$C,3,FALSE))=TRUE,0,IF(LEFT(VLOOKUP($A134,'Fanion Dames'!$A:$C,3,FALSE),1)="T",3,IF(LEFT(VLOOKUP($A134,'Fanion Dames'!$A:$C,3,FALSE),1)="L",2,IF(LEFT(VLOOKUP($A134,'Fanion Dames'!$A:$C,3,FALSE),1)="P",1,0))))</f>
        <v>2</v>
      </c>
      <c r="L134" s="7">
        <f>IF(ISERROR(VLOOKUP($A134,'Fanion Dames'!$E:$G,3,FALSE))=TRUE,0,IF(LEFT(VLOOKUP($A134,'Fanion Dames'!$E:$G,3,FALSE),1)="T",2,IF(LEFT(VLOOKUP($A134,'Fanion Dames'!$E:$G,3,FALSE),1)="L",2,IF(LEFT(VLOOKUP($A134,'Fanion Dames'!$E:$G,3,FALSE),1)="P",1,0))))</f>
        <v>0</v>
      </c>
      <c r="M134" s="7" t="str">
        <f>VLOOKUP($A134,'Aantal &lt;21'!$A:$D,4,FALSE)</f>
        <v/>
      </c>
      <c r="N134" s="7">
        <f>IF(ISERROR(VLOOKUP(A134,Jeugdfonds!A126:C348,3,FALSE))=TRUE,1,IF(VLOOKUP(A134,Jeugdfonds!A126:C348,3,FALSE)&gt;=6000,5,IF(VLOOKUP(A134,Jeugdfonds!A126:C348,3,FALSE)&gt;=3000,4,IF(VLOOKUP(A134,Jeugdfonds!A126:C348,3,FALSE)&gt;=1000,3,IF(VLOOKUP(A134,Jeugdfonds!A126:C348,3,FALSE)&gt;=100,2,1)))))</f>
        <v>5</v>
      </c>
      <c r="O134" s="16">
        <f t="shared" si="10"/>
        <v>7</v>
      </c>
      <c r="P134" s="12">
        <f>IF(ISERROR(VLOOKUP($A134,Jeugdcoördinator!$A:$C,4,FALSE))=TRUE,0,IF(VLOOKUP($A134,Jeugdcoördinator!$A:$C,4,FALSE)="Professioneel",3,IF(VLOOKUP($A134,Jeugdcoördinator!$A:$C,4,FALSE)="Vrijwilliger",2,0)))</f>
        <v>0</v>
      </c>
      <c r="Q134" s="12">
        <f>IF(VLOOKUP($A134,'Extra Dipl. Onderbouw'!A:C,3,FALSE)="",0,IF(VLOOKUP($A134,'Extra Dipl. Onderbouw'!A:C,3,FALSE)&lt;&gt;"Instructeur B",3,1))</f>
        <v>3</v>
      </c>
      <c r="R134" s="12">
        <f>IF(ISERROR(VLOOKUP($A134,Jeugdleden!$A:$C,3,FALSE))=TRUE,1,IF(VLOOKUP($A134,Jeugdleden!$A:$C,3,FALSE)&gt;=125,5,IF(VLOOKUP($A134,Jeugdleden!$A:$C,3,FALSE)&gt;=100,4,IF(VLOOKUP($A134,Jeugdleden!$A:$C,3,FALSE)&gt;=75,3,IF(VLOOKUP($A134,Jeugdleden!$A:$C,3,FALSE)&gt;=50,2,1)))))</f>
        <v>5</v>
      </c>
      <c r="S134" s="14">
        <f t="shared" si="11"/>
        <v>8</v>
      </c>
    </row>
    <row r="135" spans="1:19" x14ac:dyDescent="0.25">
      <c r="A135" s="25">
        <v>1911</v>
      </c>
      <c r="B135" s="25" t="str">
        <f>VLOOKUP($A135,Para!$D$1:$E$996,2,FALSE)</f>
        <v>Basket Poperinge</v>
      </c>
      <c r="C135" s="18">
        <f>IF(VLOOKUP($A135,Faciliteiten!$A:$D,3,FALSE)="&gt;=2m",5,IF(VLOOKUP($A135,Faciliteiten!$A:$D,3,FALSE)="&lt;2m-&gt;=1m",3,1))</f>
        <v>5</v>
      </c>
      <c r="D135" s="18">
        <f>IF(VLOOKUP($A135,Faciliteiten!$A:$D,4,FALSE)="Klasse 3",5,IF(VLOOKUP($A135,Faciliteiten!$A:$D,4,FALSE)="Klasse 2",3,1))</f>
        <v>5</v>
      </c>
      <c r="E135" s="20">
        <f t="shared" si="8"/>
        <v>10</v>
      </c>
      <c r="F135" s="6">
        <f>IF(ISERROR(VLOOKUP($A135,'Fanion Heren'!$A:$C,3,FALSE))=TRUE,0,IF(VLOOKUP($A135,'Fanion Heren'!$A:$C,3,FALSE)="BNXT",3,IF(LEFT(VLOOKUP($A135,'Fanion Heren'!$A:$C,3,FALSE),1)="T",3,IF(LEFT(VLOOKUP($A135,'Fanion Heren'!$A:$C,3,FALSE),1)="L",2,IF(LEFT(VLOOKUP($A135,'Fanion Heren'!$A:$C,3,FALSE),1)="P",1,0)))))</f>
        <v>0</v>
      </c>
      <c r="G135" s="6">
        <f>IF(ISERROR(VLOOKUP($A135,'Fanion Heren'!$E:$G,3,FALSE))=TRUE,0,IF(VLOOKUP($A135,'Fanion Heren'!$E:$G,3,FALSE)="EML",2,IF(LEFT(VLOOKUP($A135,'Fanion Heren'!$E:$G,3,FALSE),1)="T",2,IF(LEFT(VLOOKUP($A135,'Fanion Heren'!$E:$G,3,FALSE),1)="L",2,IF(LEFT(VLOOKUP($A135,'Fanion Heren'!$E:$G,3,FALSE),1)="P",1,0)))))</f>
        <v>0</v>
      </c>
      <c r="H135" s="6" t="str">
        <f>VLOOKUP($A135,'Aantal &lt;21'!$A:$C,3,FALSE)</f>
        <v/>
      </c>
      <c r="I135" s="6">
        <f>IF(ISERROR(VLOOKUP($A135,Jeugdfonds!$A:$C,3,FALSE))=TRUE,1,IF(VLOOKUP($A135,Jeugdfonds!$A:$C,3,FALSE)&gt;=6000,5,IF(VLOOKUP($A135,Jeugdfonds!$A:$C,3,FALSE)&gt;=3000,4,IF(VLOOKUP($A135,Jeugdfonds!$A:$C,3,FALSE)&gt;=1000,3,IF(VLOOKUP($A135,Jeugdfonds!$A:$C,3,FALSE)&gt;=100,2,1)))))</f>
        <v>3</v>
      </c>
      <c r="J135" s="10">
        <f t="shared" si="9"/>
        <v>3</v>
      </c>
      <c r="K135" s="7">
        <f>IF(ISERROR(VLOOKUP($A135,'Fanion Dames'!$A:$C,3,FALSE))=TRUE,0,IF(LEFT(VLOOKUP($A135,'Fanion Dames'!$A:$C,3,FALSE),1)="T",3,IF(LEFT(VLOOKUP($A135,'Fanion Dames'!$A:$C,3,FALSE),1)="L",2,IF(LEFT(VLOOKUP($A135,'Fanion Dames'!$A:$C,3,FALSE),1)="P",1,0))))</f>
        <v>0</v>
      </c>
      <c r="L135" s="7">
        <f>IF(ISERROR(VLOOKUP($A135,'Fanion Dames'!$E:$G,3,FALSE))=TRUE,0,IF(LEFT(VLOOKUP($A135,'Fanion Dames'!$E:$G,3,FALSE),1)="T",2,IF(LEFT(VLOOKUP($A135,'Fanion Dames'!$E:$G,3,FALSE),1)="L",2,IF(LEFT(VLOOKUP($A135,'Fanion Dames'!$E:$G,3,FALSE),1)="P",1,0))))</f>
        <v>0</v>
      </c>
      <c r="M135" s="7" t="str">
        <f>VLOOKUP($A135,'Aantal &lt;21'!$A:$D,4,FALSE)</f>
        <v/>
      </c>
      <c r="N135" s="7">
        <f>IF(ISERROR(VLOOKUP(A135,Jeugdfonds!A127:C349,3,FALSE))=TRUE,1,IF(VLOOKUP(A135,Jeugdfonds!A127:C349,3,FALSE)&gt;=6000,5,IF(VLOOKUP(A135,Jeugdfonds!A127:C349,3,FALSE)&gt;=3000,4,IF(VLOOKUP(A135,Jeugdfonds!A127:C349,3,FALSE)&gt;=1000,3,IF(VLOOKUP(A135,Jeugdfonds!A127:C349,3,FALSE)&gt;=100,2,1)))))</f>
        <v>3</v>
      </c>
      <c r="O135" s="16">
        <f t="shared" si="10"/>
        <v>3</v>
      </c>
      <c r="P135" s="12">
        <f>IF(ISERROR(VLOOKUP($A135,Jeugdcoördinator!$A:$C,4,FALSE))=TRUE,0,IF(VLOOKUP($A135,Jeugdcoördinator!$A:$C,4,FALSE)="Professioneel",3,IF(VLOOKUP($A135,Jeugdcoördinator!$A:$C,4,FALSE)="Vrijwilliger",2,0)))</f>
        <v>0</v>
      </c>
      <c r="Q135" s="12">
        <f>IF(VLOOKUP($A135,'Extra Dipl. Onderbouw'!A:C,3,FALSE)="",0,IF(VLOOKUP($A135,'Extra Dipl. Onderbouw'!A:C,3,FALSE)&lt;&gt;"Instructeur B",3,1))</f>
        <v>0</v>
      </c>
      <c r="R135" s="12">
        <f>IF(ISERROR(VLOOKUP($A135,Jeugdleden!$A:$C,3,FALSE))=TRUE,1,IF(VLOOKUP($A135,Jeugdleden!$A:$C,3,FALSE)&gt;=125,5,IF(VLOOKUP($A135,Jeugdleden!$A:$C,3,FALSE)&gt;=100,4,IF(VLOOKUP($A135,Jeugdleden!$A:$C,3,FALSE)&gt;=75,3,IF(VLOOKUP($A135,Jeugdleden!$A:$C,3,FALSE)&gt;=50,2,1)))))</f>
        <v>5</v>
      </c>
      <c r="S135" s="14">
        <f t="shared" si="11"/>
        <v>5</v>
      </c>
    </row>
    <row r="136" spans="1:19" x14ac:dyDescent="0.25">
      <c r="A136" s="25">
        <v>1916</v>
      </c>
      <c r="B136" s="25" t="str">
        <f>VLOOKUP($A136,Para!$D$1:$E$996,2,FALSE)</f>
        <v>BBC Haacht</v>
      </c>
      <c r="C136" s="18">
        <f>IF(VLOOKUP($A136,Faciliteiten!$A:$D,3,FALSE)="&gt;=2m",5,IF(VLOOKUP($A136,Faciliteiten!$A:$D,3,FALSE)="&lt;2m-&gt;=1m",3,1))</f>
        <v>5</v>
      </c>
      <c r="D136" s="18">
        <f>IF(VLOOKUP($A136,Faciliteiten!$A:$D,4,FALSE)="Klasse 3",5,IF(VLOOKUP($A136,Faciliteiten!$A:$D,4,FALSE)="Klasse 2",3,1))</f>
        <v>5</v>
      </c>
      <c r="E136" s="20">
        <f t="shared" si="8"/>
        <v>10</v>
      </c>
      <c r="F136" s="6">
        <f>IF(ISERROR(VLOOKUP($A136,'Fanion Heren'!$A:$C,3,FALSE))=TRUE,0,IF(VLOOKUP($A136,'Fanion Heren'!$A:$C,3,FALSE)="BNXT",3,IF(LEFT(VLOOKUP($A136,'Fanion Heren'!$A:$C,3,FALSE),1)="T",3,IF(LEFT(VLOOKUP($A136,'Fanion Heren'!$A:$C,3,FALSE),1)="L",2,IF(LEFT(VLOOKUP($A136,'Fanion Heren'!$A:$C,3,FALSE),1)="P",1,0)))))</f>
        <v>0</v>
      </c>
      <c r="G136" s="6">
        <f>IF(ISERROR(VLOOKUP($A136,'Fanion Heren'!$E:$G,3,FALSE))=TRUE,0,IF(VLOOKUP($A136,'Fanion Heren'!$E:$G,3,FALSE)="EML",2,IF(LEFT(VLOOKUP($A136,'Fanion Heren'!$E:$G,3,FALSE),1)="T",2,IF(LEFT(VLOOKUP($A136,'Fanion Heren'!$E:$G,3,FALSE),1)="L",2,IF(LEFT(VLOOKUP($A136,'Fanion Heren'!$E:$G,3,FALSE),1)="P",1,0)))))</f>
        <v>0</v>
      </c>
      <c r="H136" s="6" t="str">
        <f>VLOOKUP($A136,'Aantal &lt;21'!$A:$C,3,FALSE)</f>
        <v/>
      </c>
      <c r="I136" s="6">
        <f>IF(ISERROR(VLOOKUP($A136,Jeugdfonds!$A:$C,3,FALSE))=TRUE,1,IF(VLOOKUP($A136,Jeugdfonds!$A:$C,3,FALSE)&gt;=6000,5,IF(VLOOKUP($A136,Jeugdfonds!$A:$C,3,FALSE)&gt;=3000,4,IF(VLOOKUP($A136,Jeugdfonds!$A:$C,3,FALSE)&gt;=1000,3,IF(VLOOKUP($A136,Jeugdfonds!$A:$C,3,FALSE)&gt;=100,2,1)))))</f>
        <v>2</v>
      </c>
      <c r="J136" s="10">
        <f t="shared" si="9"/>
        <v>2</v>
      </c>
      <c r="K136" s="7">
        <f>IF(ISERROR(VLOOKUP($A136,'Fanion Dames'!$A:$C,3,FALSE))=TRUE,0,IF(LEFT(VLOOKUP($A136,'Fanion Dames'!$A:$C,3,FALSE),1)="T",3,IF(LEFT(VLOOKUP($A136,'Fanion Dames'!$A:$C,3,FALSE),1)="L",2,IF(LEFT(VLOOKUP($A136,'Fanion Dames'!$A:$C,3,FALSE),1)="P",1,0))))</f>
        <v>1</v>
      </c>
      <c r="L136" s="7">
        <f>IF(ISERROR(VLOOKUP($A136,'Fanion Dames'!$E:$G,3,FALSE))=TRUE,0,IF(LEFT(VLOOKUP($A136,'Fanion Dames'!$E:$G,3,FALSE),1)="T",2,IF(LEFT(VLOOKUP($A136,'Fanion Dames'!$E:$G,3,FALSE),1)="L",2,IF(LEFT(VLOOKUP($A136,'Fanion Dames'!$E:$G,3,FALSE),1)="P",1,0))))</f>
        <v>0</v>
      </c>
      <c r="M136" s="7" t="str">
        <f>VLOOKUP($A136,'Aantal &lt;21'!$A:$D,4,FALSE)</f>
        <v/>
      </c>
      <c r="N136" s="7">
        <f>IF(ISERROR(VLOOKUP(A136,Jeugdfonds!A128:C350,3,FALSE))=TRUE,1,IF(VLOOKUP(A136,Jeugdfonds!A128:C350,3,FALSE)&gt;=6000,5,IF(VLOOKUP(A136,Jeugdfonds!A128:C350,3,FALSE)&gt;=3000,4,IF(VLOOKUP(A136,Jeugdfonds!A128:C350,3,FALSE)&gt;=1000,3,IF(VLOOKUP(A136,Jeugdfonds!A128:C350,3,FALSE)&gt;=100,2,1)))))</f>
        <v>2</v>
      </c>
      <c r="O136" s="16">
        <f t="shared" si="10"/>
        <v>3</v>
      </c>
      <c r="P136" s="12">
        <f>IF(ISERROR(VLOOKUP($A136,Jeugdcoördinator!$A:$C,4,FALSE))=TRUE,0,IF(VLOOKUP($A136,Jeugdcoördinator!$A:$C,4,FALSE)="Professioneel",3,IF(VLOOKUP($A136,Jeugdcoördinator!$A:$C,4,FALSE)="Vrijwilliger",2,0)))</f>
        <v>0</v>
      </c>
      <c r="Q136" s="12">
        <f>IF(VLOOKUP($A136,'Extra Dipl. Onderbouw'!A:C,3,FALSE)="",0,IF(VLOOKUP($A136,'Extra Dipl. Onderbouw'!A:C,3,FALSE)&lt;&gt;"Instructeur B",3,1))</f>
        <v>0</v>
      </c>
      <c r="R136" s="12">
        <f>IF(ISERROR(VLOOKUP($A136,Jeugdleden!$A:$C,3,FALSE))=TRUE,1,IF(VLOOKUP($A136,Jeugdleden!$A:$C,3,FALSE)&gt;=125,5,IF(VLOOKUP($A136,Jeugdleden!$A:$C,3,FALSE)&gt;=100,4,IF(VLOOKUP($A136,Jeugdleden!$A:$C,3,FALSE)&gt;=75,3,IF(VLOOKUP($A136,Jeugdleden!$A:$C,3,FALSE)&gt;=50,2,1)))))</f>
        <v>5</v>
      </c>
      <c r="S136" s="14">
        <f t="shared" si="11"/>
        <v>5</v>
      </c>
    </row>
    <row r="137" spans="1:19" x14ac:dyDescent="0.25">
      <c r="A137" s="25">
        <v>1963</v>
      </c>
      <c r="B137" s="25" t="str">
        <f>VLOOKUP($A137,Para!$D$1:$E$996,2,FALSE)</f>
        <v>A.C.J. Basket Brugge</v>
      </c>
      <c r="C137" s="18">
        <f>IF(VLOOKUP($A137,Faciliteiten!$A:$D,3,FALSE)="&gt;=2m",5,IF(VLOOKUP($A137,Faciliteiten!$A:$D,3,FALSE)="&lt;2m-&gt;=1m",3,1))</f>
        <v>5</v>
      </c>
      <c r="D137" s="18">
        <f>IF(VLOOKUP($A137,Faciliteiten!$A:$D,4,FALSE)="Klasse 3",5,IF(VLOOKUP($A137,Faciliteiten!$A:$D,4,FALSE)="Klasse 2",3,1))</f>
        <v>5</v>
      </c>
      <c r="E137" s="20">
        <f t="shared" si="8"/>
        <v>10</v>
      </c>
      <c r="F137" s="6">
        <f>IF(ISERROR(VLOOKUP($A137,'Fanion Heren'!$A:$C,3,FALSE))=TRUE,0,IF(VLOOKUP($A137,'Fanion Heren'!$A:$C,3,FALSE)="BNXT",3,IF(LEFT(VLOOKUP($A137,'Fanion Heren'!$A:$C,3,FALSE),1)="T",3,IF(LEFT(VLOOKUP($A137,'Fanion Heren'!$A:$C,3,FALSE),1)="L",2,IF(LEFT(VLOOKUP($A137,'Fanion Heren'!$A:$C,3,FALSE),1)="P",1,0)))))</f>
        <v>0</v>
      </c>
      <c r="G137" s="6">
        <f>IF(ISERROR(VLOOKUP($A137,'Fanion Heren'!$E:$G,3,FALSE))=TRUE,0,IF(VLOOKUP($A137,'Fanion Heren'!$E:$G,3,FALSE)="EML",2,IF(LEFT(VLOOKUP($A137,'Fanion Heren'!$E:$G,3,FALSE),1)="T",2,IF(LEFT(VLOOKUP($A137,'Fanion Heren'!$E:$G,3,FALSE),1)="L",2,IF(LEFT(VLOOKUP($A137,'Fanion Heren'!$E:$G,3,FALSE),1)="P",1,0)))))</f>
        <v>0</v>
      </c>
      <c r="H137" s="6" t="str">
        <f>VLOOKUP($A137,'Aantal &lt;21'!$A:$C,3,FALSE)</f>
        <v/>
      </c>
      <c r="I137" s="6">
        <f>IF(ISERROR(VLOOKUP($A137,Jeugdfonds!$A:$C,3,FALSE))=TRUE,1,IF(VLOOKUP($A137,Jeugdfonds!$A:$C,3,FALSE)&gt;=6000,5,IF(VLOOKUP($A137,Jeugdfonds!$A:$C,3,FALSE)&gt;=3000,4,IF(VLOOKUP($A137,Jeugdfonds!$A:$C,3,FALSE)&gt;=1000,3,IF(VLOOKUP($A137,Jeugdfonds!$A:$C,3,FALSE)&gt;=100,2,1)))))</f>
        <v>2</v>
      </c>
      <c r="J137" s="10">
        <f t="shared" si="9"/>
        <v>2</v>
      </c>
      <c r="K137" s="7">
        <f>IF(ISERROR(VLOOKUP($A137,'Fanion Dames'!$A:$C,3,FALSE))=TRUE,0,IF(LEFT(VLOOKUP($A137,'Fanion Dames'!$A:$C,3,FALSE),1)="T",3,IF(LEFT(VLOOKUP($A137,'Fanion Dames'!$A:$C,3,FALSE),1)="L",2,IF(LEFT(VLOOKUP($A137,'Fanion Dames'!$A:$C,3,FALSE),1)="P",1,0))))</f>
        <v>0</v>
      </c>
      <c r="L137" s="7">
        <f>IF(ISERROR(VLOOKUP($A137,'Fanion Dames'!$E:$G,3,FALSE))=TRUE,0,IF(LEFT(VLOOKUP($A137,'Fanion Dames'!$E:$G,3,FALSE),1)="T",2,IF(LEFT(VLOOKUP($A137,'Fanion Dames'!$E:$G,3,FALSE),1)="L",2,IF(LEFT(VLOOKUP($A137,'Fanion Dames'!$E:$G,3,FALSE),1)="P",1,0))))</f>
        <v>0</v>
      </c>
      <c r="M137" s="7" t="str">
        <f>VLOOKUP($A137,'Aantal &lt;21'!$A:$D,4,FALSE)</f>
        <v/>
      </c>
      <c r="N137" s="7">
        <f>IF(ISERROR(VLOOKUP(A137,Jeugdfonds!A129:C351,3,FALSE))=TRUE,1,IF(VLOOKUP(A137,Jeugdfonds!A129:C351,3,FALSE)&gt;=6000,5,IF(VLOOKUP(A137,Jeugdfonds!A129:C351,3,FALSE)&gt;=3000,4,IF(VLOOKUP(A137,Jeugdfonds!A129:C351,3,FALSE)&gt;=1000,3,IF(VLOOKUP(A137,Jeugdfonds!A129:C351,3,FALSE)&gt;=100,2,1)))))</f>
        <v>2</v>
      </c>
      <c r="O137" s="16">
        <f t="shared" si="10"/>
        <v>2</v>
      </c>
      <c r="P137" s="12">
        <f>IF(ISERROR(VLOOKUP($A137,Jeugdcoördinator!$A:$C,4,FALSE))=TRUE,0,IF(VLOOKUP($A137,Jeugdcoördinator!$A:$C,4,FALSE)="Professioneel",3,IF(VLOOKUP($A137,Jeugdcoördinator!$A:$C,4,FALSE)="Vrijwilliger",2,0)))</f>
        <v>0</v>
      </c>
      <c r="Q137" s="12">
        <f>IF(VLOOKUP($A137,'Extra Dipl. Onderbouw'!A:C,3,FALSE)="",0,IF(VLOOKUP($A137,'Extra Dipl. Onderbouw'!A:C,3,FALSE)&lt;&gt;"Instructeur B",3,1))</f>
        <v>0</v>
      </c>
      <c r="R137" s="12">
        <f>IF(ISERROR(VLOOKUP($A137,Jeugdleden!$A:$C,3,FALSE))=TRUE,1,IF(VLOOKUP($A137,Jeugdleden!$A:$C,3,FALSE)&gt;=125,5,IF(VLOOKUP($A137,Jeugdleden!$A:$C,3,FALSE)&gt;=100,4,IF(VLOOKUP($A137,Jeugdleden!$A:$C,3,FALSE)&gt;=75,3,IF(VLOOKUP($A137,Jeugdleden!$A:$C,3,FALSE)&gt;=50,2,1)))))</f>
        <v>1</v>
      </c>
      <c r="S137" s="14">
        <f t="shared" si="11"/>
        <v>1</v>
      </c>
    </row>
    <row r="138" spans="1:19" x14ac:dyDescent="0.25">
      <c r="A138" s="25">
        <v>1972</v>
      </c>
      <c r="B138" s="25" t="str">
        <f>VLOOKUP($A138,Para!$D$1:$E$996,2,FALSE)</f>
        <v>BBC Baskas Kasterlee</v>
      </c>
      <c r="C138" s="18">
        <f>IF(VLOOKUP($A138,Faciliteiten!$A:$D,3,FALSE)="&gt;=2m",5,IF(VLOOKUP($A138,Faciliteiten!$A:$D,3,FALSE)="&lt;2m-&gt;=1m",3,1))</f>
        <v>1</v>
      </c>
      <c r="D138" s="18">
        <f>IF(VLOOKUP($A138,Faciliteiten!$A:$D,4,FALSE)="Klasse 3",5,IF(VLOOKUP($A138,Faciliteiten!$A:$D,4,FALSE)="Klasse 2",3,1))</f>
        <v>5</v>
      </c>
      <c r="E138" s="20">
        <f t="shared" si="8"/>
        <v>6</v>
      </c>
      <c r="F138" s="6">
        <f>IF(ISERROR(VLOOKUP($A138,'Fanion Heren'!$A:$C,3,FALSE))=TRUE,0,IF(VLOOKUP($A138,'Fanion Heren'!$A:$C,3,FALSE)="BNXT",3,IF(LEFT(VLOOKUP($A138,'Fanion Heren'!$A:$C,3,FALSE),1)="T",3,IF(LEFT(VLOOKUP($A138,'Fanion Heren'!$A:$C,3,FALSE),1)="L",2,IF(LEFT(VLOOKUP($A138,'Fanion Heren'!$A:$C,3,FALSE),1)="P",1,0)))))</f>
        <v>0</v>
      </c>
      <c r="G138" s="6">
        <f>IF(ISERROR(VLOOKUP($A138,'Fanion Heren'!$E:$G,3,FALSE))=TRUE,0,IF(VLOOKUP($A138,'Fanion Heren'!$E:$G,3,FALSE)="EML",2,IF(LEFT(VLOOKUP($A138,'Fanion Heren'!$E:$G,3,FALSE),1)="T",2,IF(LEFT(VLOOKUP($A138,'Fanion Heren'!$E:$G,3,FALSE),1)="L",2,IF(LEFT(VLOOKUP($A138,'Fanion Heren'!$E:$G,3,FALSE),1)="P",1,0)))))</f>
        <v>0</v>
      </c>
      <c r="H138" s="6" t="str">
        <f>VLOOKUP($A138,'Aantal &lt;21'!$A:$C,3,FALSE)</f>
        <v/>
      </c>
      <c r="I138" s="6">
        <f>IF(ISERROR(VLOOKUP($A138,Jeugdfonds!$A:$C,3,FALSE))=TRUE,1,IF(VLOOKUP($A138,Jeugdfonds!$A:$C,3,FALSE)&gt;=6000,5,IF(VLOOKUP($A138,Jeugdfonds!$A:$C,3,FALSE)&gt;=3000,4,IF(VLOOKUP($A138,Jeugdfonds!$A:$C,3,FALSE)&gt;=1000,3,IF(VLOOKUP($A138,Jeugdfonds!$A:$C,3,FALSE)&gt;=100,2,1)))))</f>
        <v>1</v>
      </c>
      <c r="J138" s="10">
        <f t="shared" si="9"/>
        <v>1</v>
      </c>
      <c r="K138" s="7">
        <f>IF(ISERROR(VLOOKUP($A138,'Fanion Dames'!$A:$C,3,FALSE))=TRUE,0,IF(LEFT(VLOOKUP($A138,'Fanion Dames'!$A:$C,3,FALSE),1)="T",3,IF(LEFT(VLOOKUP($A138,'Fanion Dames'!$A:$C,3,FALSE),1)="L",2,IF(LEFT(VLOOKUP($A138,'Fanion Dames'!$A:$C,3,FALSE),1)="P",1,0))))</f>
        <v>0</v>
      </c>
      <c r="L138" s="7">
        <f>IF(ISERROR(VLOOKUP($A138,'Fanion Dames'!$E:$G,3,FALSE))=TRUE,0,IF(LEFT(VLOOKUP($A138,'Fanion Dames'!$E:$G,3,FALSE),1)="T",2,IF(LEFT(VLOOKUP($A138,'Fanion Dames'!$E:$G,3,FALSE),1)="L",2,IF(LEFT(VLOOKUP($A138,'Fanion Dames'!$E:$G,3,FALSE),1)="P",1,0))))</f>
        <v>0</v>
      </c>
      <c r="M138" s="7" t="str">
        <f>VLOOKUP($A138,'Aantal &lt;21'!$A:$D,4,FALSE)</f>
        <v/>
      </c>
      <c r="N138" s="7">
        <f>IF(ISERROR(VLOOKUP(A138,Jeugdfonds!A130:C352,3,FALSE))=TRUE,1,IF(VLOOKUP(A138,Jeugdfonds!A130:C352,3,FALSE)&gt;=6000,5,IF(VLOOKUP(A138,Jeugdfonds!A130:C352,3,FALSE)&gt;=3000,4,IF(VLOOKUP(A138,Jeugdfonds!A130:C352,3,FALSE)&gt;=1000,3,IF(VLOOKUP(A138,Jeugdfonds!A130:C352,3,FALSE)&gt;=100,2,1)))))</f>
        <v>1</v>
      </c>
      <c r="O138" s="16">
        <f t="shared" si="10"/>
        <v>1</v>
      </c>
      <c r="P138" s="12">
        <f>IF(ISERROR(VLOOKUP($A138,Jeugdcoördinator!$A:$C,4,FALSE))=TRUE,0,IF(VLOOKUP($A138,Jeugdcoördinator!$A:$C,4,FALSE)="Professioneel",3,IF(VLOOKUP($A138,Jeugdcoördinator!$A:$C,4,FALSE)="Vrijwilliger",2,0)))</f>
        <v>0</v>
      </c>
      <c r="Q138" s="12">
        <f>IF(VLOOKUP($A138,'Extra Dipl. Onderbouw'!A:C,3,FALSE)="",0,IF(VLOOKUP($A138,'Extra Dipl. Onderbouw'!A:C,3,FALSE)&lt;&gt;"Instructeur B",3,1))</f>
        <v>0</v>
      </c>
      <c r="R138" s="12">
        <f>IF(ISERROR(VLOOKUP($A138,Jeugdleden!$A:$C,3,FALSE))=TRUE,1,IF(VLOOKUP($A138,Jeugdleden!$A:$C,3,FALSE)&gt;=125,5,IF(VLOOKUP($A138,Jeugdleden!$A:$C,3,FALSE)&gt;=100,4,IF(VLOOKUP($A138,Jeugdleden!$A:$C,3,FALSE)&gt;=75,3,IF(VLOOKUP($A138,Jeugdleden!$A:$C,3,FALSE)&gt;=50,2,1)))))</f>
        <v>2</v>
      </c>
      <c r="S138" s="14">
        <f t="shared" si="11"/>
        <v>2</v>
      </c>
    </row>
    <row r="139" spans="1:19" x14ac:dyDescent="0.25">
      <c r="A139" s="25">
        <v>1989</v>
      </c>
      <c r="B139" s="25" t="str">
        <f>VLOOKUP($A139,Para!$D$1:$E$996,2,FALSE)</f>
        <v>Stevoort BBC</v>
      </c>
      <c r="C139" s="18">
        <f>IF(VLOOKUP($A139,Faciliteiten!$A:$D,3,FALSE)="&gt;=2m",5,IF(VLOOKUP($A139,Faciliteiten!$A:$D,3,FALSE)="&lt;2m-&gt;=1m",3,1))</f>
        <v>5</v>
      </c>
      <c r="D139" s="18">
        <f>IF(VLOOKUP($A139,Faciliteiten!$A:$D,4,FALSE)="Klasse 3",5,IF(VLOOKUP($A139,Faciliteiten!$A:$D,4,FALSE)="Klasse 2",3,1))</f>
        <v>5</v>
      </c>
      <c r="E139" s="20">
        <f t="shared" si="8"/>
        <v>10</v>
      </c>
      <c r="F139" s="6">
        <f>IF(ISERROR(VLOOKUP($A139,'Fanion Heren'!$A:$C,3,FALSE))=TRUE,0,IF(VLOOKUP($A139,'Fanion Heren'!$A:$C,3,FALSE)="BNXT",3,IF(LEFT(VLOOKUP($A139,'Fanion Heren'!$A:$C,3,FALSE),1)="T",3,IF(LEFT(VLOOKUP($A139,'Fanion Heren'!$A:$C,3,FALSE),1)="L",2,IF(LEFT(VLOOKUP($A139,'Fanion Heren'!$A:$C,3,FALSE),1)="P",1,0)))))</f>
        <v>3</v>
      </c>
      <c r="G139" s="6">
        <f>IF(ISERROR(VLOOKUP($A139,'Fanion Heren'!$E:$G,3,FALSE))=TRUE,0,IF(VLOOKUP($A139,'Fanion Heren'!$E:$G,3,FALSE)="EML",2,IF(LEFT(VLOOKUP($A139,'Fanion Heren'!$E:$G,3,FALSE),1)="T",2,IF(LEFT(VLOOKUP($A139,'Fanion Heren'!$E:$G,3,FALSE),1)="L",2,IF(LEFT(VLOOKUP($A139,'Fanion Heren'!$E:$G,3,FALSE),1)="P",1,0)))))</f>
        <v>2</v>
      </c>
      <c r="H139" s="6">
        <f>VLOOKUP($A139,'Aantal &lt;21'!$A:$C,3,FALSE)</f>
        <v>5</v>
      </c>
      <c r="I139" s="6">
        <f>IF(ISERROR(VLOOKUP($A139,Jeugdfonds!$A:$C,3,FALSE))=TRUE,1,IF(VLOOKUP($A139,Jeugdfonds!$A:$C,3,FALSE)&gt;=6000,5,IF(VLOOKUP($A139,Jeugdfonds!$A:$C,3,FALSE)&gt;=3000,4,IF(VLOOKUP($A139,Jeugdfonds!$A:$C,3,FALSE)&gt;=1000,3,IF(VLOOKUP($A139,Jeugdfonds!$A:$C,3,FALSE)&gt;=100,2,1)))))</f>
        <v>4</v>
      </c>
      <c r="J139" s="10">
        <f t="shared" si="9"/>
        <v>14</v>
      </c>
      <c r="K139" s="7">
        <f>IF(ISERROR(VLOOKUP($A139,'Fanion Dames'!$A:$C,3,FALSE))=TRUE,0,IF(LEFT(VLOOKUP($A139,'Fanion Dames'!$A:$C,3,FALSE),1)="T",3,IF(LEFT(VLOOKUP($A139,'Fanion Dames'!$A:$C,3,FALSE),1)="L",2,IF(LEFT(VLOOKUP($A139,'Fanion Dames'!$A:$C,3,FALSE),1)="P",1,0))))</f>
        <v>2</v>
      </c>
      <c r="L139" s="7">
        <f>IF(ISERROR(VLOOKUP($A139,'Fanion Dames'!$E:$G,3,FALSE))=TRUE,0,IF(LEFT(VLOOKUP($A139,'Fanion Dames'!$E:$G,3,FALSE),1)="T",2,IF(LEFT(VLOOKUP($A139,'Fanion Dames'!$E:$G,3,FALSE),1)="L",2,IF(LEFT(VLOOKUP($A139,'Fanion Dames'!$E:$G,3,FALSE),1)="P",1,0))))</f>
        <v>0</v>
      </c>
      <c r="M139" s="7" t="str">
        <f>VLOOKUP($A139,'Aantal &lt;21'!$A:$D,4,FALSE)</f>
        <v/>
      </c>
      <c r="N139" s="7">
        <f>IF(ISERROR(VLOOKUP(A139,Jeugdfonds!A131:C353,3,FALSE))=TRUE,1,IF(VLOOKUP(A139,Jeugdfonds!A131:C353,3,FALSE)&gt;=6000,5,IF(VLOOKUP(A139,Jeugdfonds!A131:C353,3,FALSE)&gt;=3000,4,IF(VLOOKUP(A139,Jeugdfonds!A131:C353,3,FALSE)&gt;=1000,3,IF(VLOOKUP(A139,Jeugdfonds!A131:C353,3,FALSE)&gt;=100,2,1)))))</f>
        <v>4</v>
      </c>
      <c r="O139" s="16">
        <f t="shared" si="10"/>
        <v>6</v>
      </c>
      <c r="P139" s="12">
        <f>IF(ISERROR(VLOOKUP($A139,Jeugdcoördinator!$A:$C,4,FALSE))=TRUE,0,IF(VLOOKUP($A139,Jeugdcoördinator!$A:$C,4,FALSE)="Professioneel",3,IF(VLOOKUP($A139,Jeugdcoördinator!$A:$C,4,FALSE)="Vrijwilliger",2,0)))</f>
        <v>0</v>
      </c>
      <c r="Q139" s="12">
        <f>IF(VLOOKUP($A139,'Extra Dipl. Onderbouw'!A:C,3,FALSE)="",0,IF(VLOOKUP($A139,'Extra Dipl. Onderbouw'!A:C,3,FALSE)&lt;&gt;"Instructeur B",3,1))</f>
        <v>3</v>
      </c>
      <c r="R139" s="12">
        <f>IF(ISERROR(VLOOKUP($A139,Jeugdleden!$A:$C,3,FALSE))=TRUE,1,IF(VLOOKUP($A139,Jeugdleden!$A:$C,3,FALSE)&gt;=125,5,IF(VLOOKUP($A139,Jeugdleden!$A:$C,3,FALSE)&gt;=100,4,IF(VLOOKUP($A139,Jeugdleden!$A:$C,3,FALSE)&gt;=75,3,IF(VLOOKUP($A139,Jeugdleden!$A:$C,3,FALSE)&gt;=50,2,1)))))</f>
        <v>5</v>
      </c>
      <c r="S139" s="14">
        <f t="shared" si="11"/>
        <v>8</v>
      </c>
    </row>
    <row r="140" spans="1:19" x14ac:dyDescent="0.25">
      <c r="A140" s="25">
        <v>1996</v>
      </c>
      <c r="B140" s="25" t="str">
        <f>VLOOKUP($A140,Para!$D$1:$E$996,2,FALSE)</f>
        <v>BT Kortemark</v>
      </c>
      <c r="C140" s="18">
        <f>IF(VLOOKUP($A140,Faciliteiten!$A:$D,3,FALSE)="&gt;=2m",5,IF(VLOOKUP($A140,Faciliteiten!$A:$D,3,FALSE)="&lt;2m-&gt;=1m",3,1))</f>
        <v>5</v>
      </c>
      <c r="D140" s="18">
        <f>IF(VLOOKUP($A140,Faciliteiten!$A:$D,4,FALSE)="Klasse 3",5,IF(VLOOKUP($A140,Faciliteiten!$A:$D,4,FALSE)="Klasse 2",3,1))</f>
        <v>5</v>
      </c>
      <c r="E140" s="20">
        <f t="shared" si="8"/>
        <v>10</v>
      </c>
      <c r="F140" s="6">
        <f>IF(ISERROR(VLOOKUP($A140,'Fanion Heren'!$A:$C,3,FALSE))=TRUE,0,IF(VLOOKUP($A140,'Fanion Heren'!$A:$C,3,FALSE)="BNXT",3,IF(LEFT(VLOOKUP($A140,'Fanion Heren'!$A:$C,3,FALSE),1)="T",3,IF(LEFT(VLOOKUP($A140,'Fanion Heren'!$A:$C,3,FALSE),1)="L",2,IF(LEFT(VLOOKUP($A140,'Fanion Heren'!$A:$C,3,FALSE),1)="P",1,0)))))</f>
        <v>0</v>
      </c>
      <c r="G140" s="6">
        <f>IF(ISERROR(VLOOKUP($A140,'Fanion Heren'!$E:$G,3,FALSE))=TRUE,0,IF(VLOOKUP($A140,'Fanion Heren'!$E:$G,3,FALSE)="EML",2,IF(LEFT(VLOOKUP($A140,'Fanion Heren'!$E:$G,3,FALSE),1)="T",2,IF(LEFT(VLOOKUP($A140,'Fanion Heren'!$E:$G,3,FALSE),1)="L",2,IF(LEFT(VLOOKUP($A140,'Fanion Heren'!$E:$G,3,FALSE),1)="P",1,0)))))</f>
        <v>0</v>
      </c>
      <c r="H140" s="6" t="str">
        <f>VLOOKUP($A140,'Aantal &lt;21'!$A:$C,3,FALSE)</f>
        <v/>
      </c>
      <c r="I140" s="6">
        <f>IF(ISERROR(VLOOKUP($A140,Jeugdfonds!$A:$C,3,FALSE))=TRUE,1,IF(VLOOKUP($A140,Jeugdfonds!$A:$C,3,FALSE)&gt;=6000,5,IF(VLOOKUP($A140,Jeugdfonds!$A:$C,3,FALSE)&gt;=3000,4,IF(VLOOKUP($A140,Jeugdfonds!$A:$C,3,FALSE)&gt;=1000,3,IF(VLOOKUP($A140,Jeugdfonds!$A:$C,3,FALSE)&gt;=100,2,1)))))</f>
        <v>2</v>
      </c>
      <c r="J140" s="10">
        <f t="shared" si="9"/>
        <v>2</v>
      </c>
      <c r="K140" s="7">
        <f>IF(ISERROR(VLOOKUP($A140,'Fanion Dames'!$A:$C,3,FALSE))=TRUE,0,IF(LEFT(VLOOKUP($A140,'Fanion Dames'!$A:$C,3,FALSE),1)="T",3,IF(LEFT(VLOOKUP($A140,'Fanion Dames'!$A:$C,3,FALSE),1)="L",2,IF(LEFT(VLOOKUP($A140,'Fanion Dames'!$A:$C,3,FALSE),1)="P",1,0))))</f>
        <v>0</v>
      </c>
      <c r="L140" s="7">
        <f>IF(ISERROR(VLOOKUP($A140,'Fanion Dames'!$E:$G,3,FALSE))=TRUE,0,IF(LEFT(VLOOKUP($A140,'Fanion Dames'!$E:$G,3,FALSE),1)="T",2,IF(LEFT(VLOOKUP($A140,'Fanion Dames'!$E:$G,3,FALSE),1)="L",2,IF(LEFT(VLOOKUP($A140,'Fanion Dames'!$E:$G,3,FALSE),1)="P",1,0))))</f>
        <v>0</v>
      </c>
      <c r="M140" s="7" t="str">
        <f>VLOOKUP($A140,'Aantal &lt;21'!$A:$D,4,FALSE)</f>
        <v/>
      </c>
      <c r="N140" s="7">
        <f>IF(ISERROR(VLOOKUP(A140,Jeugdfonds!A132:C354,3,FALSE))=TRUE,1,IF(VLOOKUP(A140,Jeugdfonds!A132:C354,3,FALSE)&gt;=6000,5,IF(VLOOKUP(A140,Jeugdfonds!A132:C354,3,FALSE)&gt;=3000,4,IF(VLOOKUP(A140,Jeugdfonds!A132:C354,3,FALSE)&gt;=1000,3,IF(VLOOKUP(A140,Jeugdfonds!A132:C354,3,FALSE)&gt;=100,2,1)))))</f>
        <v>2</v>
      </c>
      <c r="O140" s="16">
        <f t="shared" si="10"/>
        <v>2</v>
      </c>
      <c r="P140" s="12">
        <f>IF(ISERROR(VLOOKUP($A140,Jeugdcoördinator!$A:$C,4,FALSE))=TRUE,0,IF(VLOOKUP($A140,Jeugdcoördinator!$A:$C,4,FALSE)="Professioneel",3,IF(VLOOKUP($A140,Jeugdcoördinator!$A:$C,4,FALSE)="Vrijwilliger",2,0)))</f>
        <v>0</v>
      </c>
      <c r="Q140" s="12">
        <f>IF(VLOOKUP($A140,'Extra Dipl. Onderbouw'!A:C,3,FALSE)="",0,IF(VLOOKUP($A140,'Extra Dipl. Onderbouw'!A:C,3,FALSE)&lt;&gt;"Instructeur B",3,1))</f>
        <v>0</v>
      </c>
      <c r="R140" s="12">
        <f>IF(ISERROR(VLOOKUP($A140,Jeugdleden!$A:$C,3,FALSE))=TRUE,1,IF(VLOOKUP($A140,Jeugdleden!$A:$C,3,FALSE)&gt;=125,5,IF(VLOOKUP($A140,Jeugdleden!$A:$C,3,FALSE)&gt;=100,4,IF(VLOOKUP($A140,Jeugdleden!$A:$C,3,FALSE)&gt;=75,3,IF(VLOOKUP($A140,Jeugdleden!$A:$C,3,FALSE)&gt;=50,2,1)))))</f>
        <v>1</v>
      </c>
      <c r="S140" s="14">
        <f t="shared" si="11"/>
        <v>1</v>
      </c>
    </row>
    <row r="141" spans="1:19" x14ac:dyDescent="0.25">
      <c r="A141" s="25">
        <v>2002</v>
      </c>
      <c r="B141" s="25" t="str">
        <f>VLOOKUP($A141,Para!$D$1:$E$996,2,FALSE)</f>
        <v>BBC Lyra Nila Nijlen</v>
      </c>
      <c r="C141" s="18">
        <f>IF(VLOOKUP($A141,Faciliteiten!$A:$D,3,FALSE)="&gt;=2m",5,IF(VLOOKUP($A141,Faciliteiten!$A:$D,3,FALSE)="&lt;2m-&gt;=1m",3,1))</f>
        <v>5</v>
      </c>
      <c r="D141" s="18">
        <f>IF(VLOOKUP($A141,Faciliteiten!$A:$D,4,FALSE)="Klasse 3",5,IF(VLOOKUP($A141,Faciliteiten!$A:$D,4,FALSE)="Klasse 2",3,1))</f>
        <v>5</v>
      </c>
      <c r="E141" s="20">
        <f t="shared" si="8"/>
        <v>10</v>
      </c>
      <c r="F141" s="6">
        <f>IF(ISERROR(VLOOKUP($A141,'Fanion Heren'!$A:$C,3,FALSE))=TRUE,0,IF(VLOOKUP($A141,'Fanion Heren'!$A:$C,3,FALSE)="BNXT",3,IF(LEFT(VLOOKUP($A141,'Fanion Heren'!$A:$C,3,FALSE),1)="T",3,IF(LEFT(VLOOKUP($A141,'Fanion Heren'!$A:$C,3,FALSE),1)="L",2,IF(LEFT(VLOOKUP($A141,'Fanion Heren'!$A:$C,3,FALSE),1)="P",1,0)))))</f>
        <v>0</v>
      </c>
      <c r="G141" s="6">
        <f>IF(ISERROR(VLOOKUP($A141,'Fanion Heren'!$E:$G,3,FALSE))=TRUE,0,IF(VLOOKUP($A141,'Fanion Heren'!$E:$G,3,FALSE)="EML",2,IF(LEFT(VLOOKUP($A141,'Fanion Heren'!$E:$G,3,FALSE),1)="T",2,IF(LEFT(VLOOKUP($A141,'Fanion Heren'!$E:$G,3,FALSE),1)="L",2,IF(LEFT(VLOOKUP($A141,'Fanion Heren'!$E:$G,3,FALSE),1)="P",1,0)))))</f>
        <v>0</v>
      </c>
      <c r="H141" s="6" t="str">
        <f>VLOOKUP($A141,'Aantal &lt;21'!$A:$C,3,FALSE)</f>
        <v/>
      </c>
      <c r="I141" s="6">
        <f>IF(ISERROR(VLOOKUP($A141,Jeugdfonds!$A:$C,3,FALSE))=TRUE,1,IF(VLOOKUP($A141,Jeugdfonds!$A:$C,3,FALSE)&gt;=6000,5,IF(VLOOKUP($A141,Jeugdfonds!$A:$C,3,FALSE)&gt;=3000,4,IF(VLOOKUP($A141,Jeugdfonds!$A:$C,3,FALSE)&gt;=1000,3,IF(VLOOKUP($A141,Jeugdfonds!$A:$C,3,FALSE)&gt;=100,2,1)))))</f>
        <v>3</v>
      </c>
      <c r="J141" s="10">
        <f t="shared" si="9"/>
        <v>3</v>
      </c>
      <c r="K141" s="7">
        <f>IF(ISERROR(VLOOKUP($A141,'Fanion Dames'!$A:$C,3,FALSE))=TRUE,0,IF(LEFT(VLOOKUP($A141,'Fanion Dames'!$A:$C,3,FALSE),1)="T",3,IF(LEFT(VLOOKUP($A141,'Fanion Dames'!$A:$C,3,FALSE),1)="L",2,IF(LEFT(VLOOKUP($A141,'Fanion Dames'!$A:$C,3,FALSE),1)="P",1,0))))</f>
        <v>0</v>
      </c>
      <c r="L141" s="7">
        <f>IF(ISERROR(VLOOKUP($A141,'Fanion Dames'!$E:$G,3,FALSE))=TRUE,0,IF(LEFT(VLOOKUP($A141,'Fanion Dames'!$E:$G,3,FALSE),1)="T",2,IF(LEFT(VLOOKUP($A141,'Fanion Dames'!$E:$G,3,FALSE),1)="L",2,IF(LEFT(VLOOKUP($A141,'Fanion Dames'!$E:$G,3,FALSE),1)="P",1,0))))</f>
        <v>0</v>
      </c>
      <c r="M141" s="7" t="str">
        <f>VLOOKUP($A141,'Aantal &lt;21'!$A:$D,4,FALSE)</f>
        <v/>
      </c>
      <c r="N141" s="7">
        <f>IF(ISERROR(VLOOKUP(A141,Jeugdfonds!A133:C355,3,FALSE))=TRUE,1,IF(VLOOKUP(A141,Jeugdfonds!A133:C355,3,FALSE)&gt;=6000,5,IF(VLOOKUP(A141,Jeugdfonds!A133:C355,3,FALSE)&gt;=3000,4,IF(VLOOKUP(A141,Jeugdfonds!A133:C355,3,FALSE)&gt;=1000,3,IF(VLOOKUP(A141,Jeugdfonds!A133:C355,3,FALSE)&gt;=100,2,1)))))</f>
        <v>3</v>
      </c>
      <c r="O141" s="16">
        <f t="shared" si="10"/>
        <v>3</v>
      </c>
      <c r="P141" s="12">
        <f>IF(ISERROR(VLOOKUP($A141,Jeugdcoördinator!$A:$C,4,FALSE))=TRUE,0,IF(VLOOKUP($A141,Jeugdcoördinator!$A:$C,4,FALSE)="Professioneel",3,IF(VLOOKUP($A141,Jeugdcoördinator!$A:$C,4,FALSE)="Vrijwilliger",2,0)))</f>
        <v>0</v>
      </c>
      <c r="Q141" s="12">
        <f>IF(VLOOKUP($A141,'Extra Dipl. Onderbouw'!A:C,3,FALSE)="",0,IF(VLOOKUP($A141,'Extra Dipl. Onderbouw'!A:C,3,FALSE)&lt;&gt;"Instructeur B",3,1))</f>
        <v>1</v>
      </c>
      <c r="R141" s="12">
        <f>IF(ISERROR(VLOOKUP($A141,Jeugdleden!$A:$C,3,FALSE))=TRUE,1,IF(VLOOKUP($A141,Jeugdleden!$A:$C,3,FALSE)&gt;=125,5,IF(VLOOKUP($A141,Jeugdleden!$A:$C,3,FALSE)&gt;=100,4,IF(VLOOKUP($A141,Jeugdleden!$A:$C,3,FALSE)&gt;=75,3,IF(VLOOKUP($A141,Jeugdleden!$A:$C,3,FALSE)&gt;=50,2,1)))))</f>
        <v>4</v>
      </c>
      <c r="S141" s="14">
        <f t="shared" si="11"/>
        <v>5</v>
      </c>
    </row>
    <row r="142" spans="1:19" x14ac:dyDescent="0.25">
      <c r="A142" s="25">
        <v>2039</v>
      </c>
      <c r="B142" s="25" t="str">
        <f>VLOOKUP($A142,Para!$D$1:$E$996,2,FALSE)</f>
        <v>Basket Midwest All-in Garden Tielt</v>
      </c>
      <c r="C142" s="18">
        <f>IF(VLOOKUP($A142,Faciliteiten!$A:$D,3,FALSE)="&gt;=2m",5,IF(VLOOKUP($A142,Faciliteiten!$A:$D,3,FALSE)="&lt;2m-&gt;=1m",3,1))</f>
        <v>5</v>
      </c>
      <c r="D142" s="18">
        <f>IF(VLOOKUP($A142,Faciliteiten!$A:$D,4,FALSE)="Klasse 3",5,IF(VLOOKUP($A142,Faciliteiten!$A:$D,4,FALSE)="Klasse 2",3,1))</f>
        <v>5</v>
      </c>
      <c r="E142" s="20">
        <f t="shared" si="8"/>
        <v>10</v>
      </c>
      <c r="F142" s="6">
        <f>IF(ISERROR(VLOOKUP($A142,'Fanion Heren'!$A:$C,3,FALSE))=TRUE,0,IF(VLOOKUP($A142,'Fanion Heren'!$A:$C,3,FALSE)="BNXT",3,IF(LEFT(VLOOKUP($A142,'Fanion Heren'!$A:$C,3,FALSE),1)="T",3,IF(LEFT(VLOOKUP($A142,'Fanion Heren'!$A:$C,3,FALSE),1)="L",2,IF(LEFT(VLOOKUP($A142,'Fanion Heren'!$A:$C,3,FALSE),1)="P",1,0)))))</f>
        <v>0</v>
      </c>
      <c r="G142" s="6">
        <f>IF(ISERROR(VLOOKUP($A142,'Fanion Heren'!$E:$G,3,FALSE))=TRUE,0,IF(VLOOKUP($A142,'Fanion Heren'!$E:$G,3,FALSE)="EML",2,IF(LEFT(VLOOKUP($A142,'Fanion Heren'!$E:$G,3,FALSE),1)="T",2,IF(LEFT(VLOOKUP($A142,'Fanion Heren'!$E:$G,3,FALSE),1)="L",2,IF(LEFT(VLOOKUP($A142,'Fanion Heren'!$E:$G,3,FALSE),1)="P",1,0)))))</f>
        <v>0</v>
      </c>
      <c r="H142" s="6" t="str">
        <f>VLOOKUP($A142,'Aantal &lt;21'!$A:$C,3,FALSE)</f>
        <v/>
      </c>
      <c r="I142" s="6">
        <f>IF(ISERROR(VLOOKUP($A142,Jeugdfonds!$A:$C,3,FALSE))=TRUE,1,IF(VLOOKUP($A142,Jeugdfonds!$A:$C,3,FALSE)&gt;=6000,5,IF(VLOOKUP($A142,Jeugdfonds!$A:$C,3,FALSE)&gt;=3000,4,IF(VLOOKUP($A142,Jeugdfonds!$A:$C,3,FALSE)&gt;=1000,3,IF(VLOOKUP($A142,Jeugdfonds!$A:$C,3,FALSE)&gt;=100,2,1)))))</f>
        <v>3</v>
      </c>
      <c r="J142" s="10">
        <f t="shared" si="9"/>
        <v>3</v>
      </c>
      <c r="K142" s="7">
        <f>IF(ISERROR(VLOOKUP($A142,'Fanion Dames'!$A:$C,3,FALSE))=TRUE,0,IF(LEFT(VLOOKUP($A142,'Fanion Dames'!$A:$C,3,FALSE),1)="T",3,IF(LEFT(VLOOKUP($A142,'Fanion Dames'!$A:$C,3,FALSE),1)="L",2,IF(LEFT(VLOOKUP($A142,'Fanion Dames'!$A:$C,3,FALSE),1)="P",1,0))))</f>
        <v>0</v>
      </c>
      <c r="L142" s="7">
        <f>IF(ISERROR(VLOOKUP($A142,'Fanion Dames'!$E:$G,3,FALSE))=TRUE,0,IF(LEFT(VLOOKUP($A142,'Fanion Dames'!$E:$G,3,FALSE),1)="T",2,IF(LEFT(VLOOKUP($A142,'Fanion Dames'!$E:$G,3,FALSE),1)="L",2,IF(LEFT(VLOOKUP($A142,'Fanion Dames'!$E:$G,3,FALSE),1)="P",1,0))))</f>
        <v>0</v>
      </c>
      <c r="M142" s="7" t="str">
        <f>VLOOKUP($A142,'Aantal &lt;21'!$A:$D,4,FALSE)</f>
        <v/>
      </c>
      <c r="N142" s="7">
        <f>IF(ISERROR(VLOOKUP(A142,Jeugdfonds!A134:C356,3,FALSE))=TRUE,1,IF(VLOOKUP(A142,Jeugdfonds!A134:C356,3,FALSE)&gt;=6000,5,IF(VLOOKUP(A142,Jeugdfonds!A134:C356,3,FALSE)&gt;=3000,4,IF(VLOOKUP(A142,Jeugdfonds!A134:C356,3,FALSE)&gt;=1000,3,IF(VLOOKUP(A142,Jeugdfonds!A134:C356,3,FALSE)&gt;=100,2,1)))))</f>
        <v>3</v>
      </c>
      <c r="O142" s="16">
        <f t="shared" si="10"/>
        <v>3</v>
      </c>
      <c r="P142" s="12">
        <f>IF(ISERROR(VLOOKUP($A142,Jeugdcoördinator!$A:$C,4,FALSE))=TRUE,0,IF(VLOOKUP($A142,Jeugdcoördinator!$A:$C,4,FALSE)="Professioneel",3,IF(VLOOKUP($A142,Jeugdcoördinator!$A:$C,4,FALSE)="Vrijwilliger",2,0)))</f>
        <v>0</v>
      </c>
      <c r="Q142" s="12">
        <f>IF(VLOOKUP($A142,'Extra Dipl. Onderbouw'!A:C,3,FALSE)="",0,IF(VLOOKUP($A142,'Extra Dipl. Onderbouw'!A:C,3,FALSE)&lt;&gt;"Instructeur B",3,1))</f>
        <v>0</v>
      </c>
      <c r="R142" s="12">
        <f>IF(ISERROR(VLOOKUP($A142,Jeugdleden!$A:$C,3,FALSE))=TRUE,1,IF(VLOOKUP($A142,Jeugdleden!$A:$C,3,FALSE)&gt;=125,5,IF(VLOOKUP($A142,Jeugdleden!$A:$C,3,FALSE)&gt;=100,4,IF(VLOOKUP($A142,Jeugdleden!$A:$C,3,FALSE)&gt;=75,3,IF(VLOOKUP($A142,Jeugdleden!$A:$C,3,FALSE)&gt;=50,2,1)))))</f>
        <v>4</v>
      </c>
      <c r="S142" s="14">
        <f t="shared" si="11"/>
        <v>4</v>
      </c>
    </row>
    <row r="143" spans="1:19" x14ac:dyDescent="0.25">
      <c r="A143" s="25">
        <v>2046</v>
      </c>
      <c r="B143" s="25" t="str">
        <f>VLOOKUP($A143,Para!$D$1:$E$996,2,FALSE)</f>
        <v>BC Cobras Schoten-Brasschaat</v>
      </c>
      <c r="C143" s="18">
        <f>IF(VLOOKUP($A143,Faciliteiten!$A:$D,3,FALSE)="&gt;=2m",5,IF(VLOOKUP($A143,Faciliteiten!$A:$D,3,FALSE)="&lt;2m-&gt;=1m",3,1))</f>
        <v>5</v>
      </c>
      <c r="D143" s="18">
        <f>IF(VLOOKUP($A143,Faciliteiten!$A:$D,4,FALSE)="Klasse 3",5,IF(VLOOKUP($A143,Faciliteiten!$A:$D,4,FALSE)="Klasse 2",3,1))</f>
        <v>5</v>
      </c>
      <c r="E143" s="20">
        <f t="shared" si="8"/>
        <v>10</v>
      </c>
      <c r="F143" s="6">
        <f>IF(ISERROR(VLOOKUP($A143,'Fanion Heren'!$A:$C,3,FALSE))=TRUE,0,IF(VLOOKUP($A143,'Fanion Heren'!$A:$C,3,FALSE)="BNXT",3,IF(LEFT(VLOOKUP($A143,'Fanion Heren'!$A:$C,3,FALSE),1)="T",3,IF(LEFT(VLOOKUP($A143,'Fanion Heren'!$A:$C,3,FALSE),1)="L",2,IF(LEFT(VLOOKUP($A143,'Fanion Heren'!$A:$C,3,FALSE),1)="P",1,0)))))</f>
        <v>0</v>
      </c>
      <c r="G143" s="6">
        <f>IF(ISERROR(VLOOKUP($A143,'Fanion Heren'!$E:$G,3,FALSE))=TRUE,0,IF(VLOOKUP($A143,'Fanion Heren'!$E:$G,3,FALSE)="EML",2,IF(LEFT(VLOOKUP($A143,'Fanion Heren'!$E:$G,3,FALSE),1)="T",2,IF(LEFT(VLOOKUP($A143,'Fanion Heren'!$E:$G,3,FALSE),1)="L",2,IF(LEFT(VLOOKUP($A143,'Fanion Heren'!$E:$G,3,FALSE),1)="P",1,0)))))</f>
        <v>0</v>
      </c>
      <c r="H143" s="6" t="str">
        <f>VLOOKUP($A143,'Aantal &lt;21'!$A:$C,3,FALSE)</f>
        <v/>
      </c>
      <c r="I143" s="6">
        <f>IF(ISERROR(VLOOKUP($A143,Jeugdfonds!$A:$C,3,FALSE))=TRUE,1,IF(VLOOKUP($A143,Jeugdfonds!$A:$C,3,FALSE)&gt;=6000,5,IF(VLOOKUP($A143,Jeugdfonds!$A:$C,3,FALSE)&gt;=3000,4,IF(VLOOKUP($A143,Jeugdfonds!$A:$C,3,FALSE)&gt;=1000,3,IF(VLOOKUP($A143,Jeugdfonds!$A:$C,3,FALSE)&gt;=100,2,1)))))</f>
        <v>5</v>
      </c>
      <c r="J143" s="10">
        <f t="shared" si="9"/>
        <v>5</v>
      </c>
      <c r="K143" s="7">
        <f>IF(ISERROR(VLOOKUP($A143,'Fanion Dames'!$A:$C,3,FALSE))=TRUE,0,IF(LEFT(VLOOKUP($A143,'Fanion Dames'!$A:$C,3,FALSE),1)="T",3,IF(LEFT(VLOOKUP($A143,'Fanion Dames'!$A:$C,3,FALSE),1)="L",2,IF(LEFT(VLOOKUP($A143,'Fanion Dames'!$A:$C,3,FALSE),1)="P",1,0))))</f>
        <v>2</v>
      </c>
      <c r="L143" s="7">
        <f>IF(ISERROR(VLOOKUP($A143,'Fanion Dames'!$E:$G,3,FALSE))=TRUE,0,IF(LEFT(VLOOKUP($A143,'Fanion Dames'!$E:$G,3,FALSE),1)="T",2,IF(LEFT(VLOOKUP($A143,'Fanion Dames'!$E:$G,3,FALSE),1)="L",2,IF(LEFT(VLOOKUP($A143,'Fanion Dames'!$E:$G,3,FALSE),1)="P",1,0))))</f>
        <v>2</v>
      </c>
      <c r="M143" s="7">
        <f>VLOOKUP($A143,'Aantal &lt;21'!$A:$D,4,FALSE)</f>
        <v>4</v>
      </c>
      <c r="N143" s="7">
        <f>IF(ISERROR(VLOOKUP(A143,Jeugdfonds!A135:C357,3,FALSE))=TRUE,1,IF(VLOOKUP(A143,Jeugdfonds!A135:C357,3,FALSE)&gt;=6000,5,IF(VLOOKUP(A143,Jeugdfonds!A135:C357,3,FALSE)&gt;=3000,4,IF(VLOOKUP(A143,Jeugdfonds!A135:C357,3,FALSE)&gt;=1000,3,IF(VLOOKUP(A143,Jeugdfonds!A135:C357,3,FALSE)&gt;=100,2,1)))))</f>
        <v>5</v>
      </c>
      <c r="O143" s="16">
        <f t="shared" si="10"/>
        <v>13</v>
      </c>
      <c r="P143" s="12">
        <f>IF(ISERROR(VLOOKUP($A143,Jeugdcoördinator!$A:$C,4,FALSE))=TRUE,0,IF(VLOOKUP($A143,Jeugdcoördinator!$A:$C,4,FALSE)="Professioneel",3,IF(VLOOKUP($A143,Jeugdcoördinator!$A:$C,4,FALSE)="Vrijwilliger",2,0)))</f>
        <v>0</v>
      </c>
      <c r="Q143" s="12">
        <f>IF(VLOOKUP($A143,'Extra Dipl. Onderbouw'!A:C,3,FALSE)="",0,IF(VLOOKUP($A143,'Extra Dipl. Onderbouw'!A:C,3,FALSE)&lt;&gt;"Instructeur B",3,1))</f>
        <v>3</v>
      </c>
      <c r="R143" s="12">
        <f>IF(ISERROR(VLOOKUP($A143,Jeugdleden!$A:$C,3,FALSE))=TRUE,1,IF(VLOOKUP($A143,Jeugdleden!$A:$C,3,FALSE)&gt;=125,5,IF(VLOOKUP($A143,Jeugdleden!$A:$C,3,FALSE)&gt;=100,4,IF(VLOOKUP($A143,Jeugdleden!$A:$C,3,FALSE)&gt;=75,3,IF(VLOOKUP($A143,Jeugdleden!$A:$C,3,FALSE)&gt;=50,2,1)))))</f>
        <v>5</v>
      </c>
      <c r="S143" s="14">
        <f t="shared" si="11"/>
        <v>8</v>
      </c>
    </row>
    <row r="144" spans="1:19" x14ac:dyDescent="0.25">
      <c r="A144" s="25">
        <v>2071</v>
      </c>
      <c r="B144" s="25" t="str">
        <f>VLOOKUP($A144,Para!$D$1:$E$996,2,FALSE)</f>
        <v>Bebita Eernegem</v>
      </c>
      <c r="C144" s="18">
        <f>IF(VLOOKUP($A144,Faciliteiten!$A:$D,3,FALSE)="&gt;=2m",5,IF(VLOOKUP($A144,Faciliteiten!$A:$D,3,FALSE)="&lt;2m-&gt;=1m",3,1))</f>
        <v>5</v>
      </c>
      <c r="D144" s="18">
        <f>IF(VLOOKUP($A144,Faciliteiten!$A:$D,4,FALSE)="Klasse 3",5,IF(VLOOKUP($A144,Faciliteiten!$A:$D,4,FALSE)="Klasse 2",3,1))</f>
        <v>5</v>
      </c>
      <c r="E144" s="20">
        <f t="shared" si="8"/>
        <v>10</v>
      </c>
      <c r="F144" s="6">
        <f>IF(ISERROR(VLOOKUP($A144,'Fanion Heren'!$A:$C,3,FALSE))=TRUE,0,IF(VLOOKUP($A144,'Fanion Heren'!$A:$C,3,FALSE)="BNXT",3,IF(LEFT(VLOOKUP($A144,'Fanion Heren'!$A:$C,3,FALSE),1)="T",3,IF(LEFT(VLOOKUP($A144,'Fanion Heren'!$A:$C,3,FALSE),1)="L",2,IF(LEFT(VLOOKUP($A144,'Fanion Heren'!$A:$C,3,FALSE),1)="P",1,0)))))</f>
        <v>0</v>
      </c>
      <c r="G144" s="6">
        <f>IF(ISERROR(VLOOKUP($A144,'Fanion Heren'!$E:$G,3,FALSE))=TRUE,0,IF(VLOOKUP($A144,'Fanion Heren'!$E:$G,3,FALSE)="EML",2,IF(LEFT(VLOOKUP($A144,'Fanion Heren'!$E:$G,3,FALSE),1)="T",2,IF(LEFT(VLOOKUP($A144,'Fanion Heren'!$E:$G,3,FALSE),1)="L",2,IF(LEFT(VLOOKUP($A144,'Fanion Heren'!$E:$G,3,FALSE),1)="P",1,0)))))</f>
        <v>0</v>
      </c>
      <c r="H144" s="6" t="str">
        <f>VLOOKUP($A144,'Aantal &lt;21'!$A:$C,3,FALSE)</f>
        <v/>
      </c>
      <c r="I144" s="6">
        <f>IF(ISERROR(VLOOKUP($A144,Jeugdfonds!$A:$C,3,FALSE))=TRUE,1,IF(VLOOKUP($A144,Jeugdfonds!$A:$C,3,FALSE)&gt;=6000,5,IF(VLOOKUP($A144,Jeugdfonds!$A:$C,3,FALSE)&gt;=3000,4,IF(VLOOKUP($A144,Jeugdfonds!$A:$C,3,FALSE)&gt;=1000,3,IF(VLOOKUP($A144,Jeugdfonds!$A:$C,3,FALSE)&gt;=100,2,1)))))</f>
        <v>2</v>
      </c>
      <c r="J144" s="10">
        <f t="shared" si="9"/>
        <v>2</v>
      </c>
      <c r="K144" s="7">
        <f>IF(ISERROR(VLOOKUP($A144,'Fanion Dames'!$A:$C,3,FALSE))=TRUE,0,IF(LEFT(VLOOKUP($A144,'Fanion Dames'!$A:$C,3,FALSE),1)="T",3,IF(LEFT(VLOOKUP($A144,'Fanion Dames'!$A:$C,3,FALSE),1)="L",2,IF(LEFT(VLOOKUP($A144,'Fanion Dames'!$A:$C,3,FALSE),1)="P",1,0))))</f>
        <v>0</v>
      </c>
      <c r="L144" s="7">
        <f>IF(ISERROR(VLOOKUP($A144,'Fanion Dames'!$E:$G,3,FALSE))=TRUE,0,IF(LEFT(VLOOKUP($A144,'Fanion Dames'!$E:$G,3,FALSE),1)="T",2,IF(LEFT(VLOOKUP($A144,'Fanion Dames'!$E:$G,3,FALSE),1)="L",2,IF(LEFT(VLOOKUP($A144,'Fanion Dames'!$E:$G,3,FALSE),1)="P",1,0))))</f>
        <v>0</v>
      </c>
      <c r="M144" s="7" t="str">
        <f>VLOOKUP($A144,'Aantal &lt;21'!$A:$D,4,FALSE)</f>
        <v/>
      </c>
      <c r="N144" s="7">
        <f>IF(ISERROR(VLOOKUP(A144,Jeugdfonds!A136:C359,3,FALSE))=TRUE,1,IF(VLOOKUP(A144,Jeugdfonds!A136:C359,3,FALSE)&gt;=6000,5,IF(VLOOKUP(A144,Jeugdfonds!A136:C359,3,FALSE)&gt;=3000,4,IF(VLOOKUP(A144,Jeugdfonds!A136:C359,3,FALSE)&gt;=1000,3,IF(VLOOKUP(A144,Jeugdfonds!A136:C359,3,FALSE)&gt;=100,2,1)))))</f>
        <v>2</v>
      </c>
      <c r="O144" s="16">
        <f t="shared" si="10"/>
        <v>2</v>
      </c>
      <c r="P144" s="12">
        <f>IF(ISERROR(VLOOKUP($A144,Jeugdcoördinator!$A:$C,4,FALSE))=TRUE,0,IF(VLOOKUP($A144,Jeugdcoördinator!$A:$C,4,FALSE)="Professioneel",3,IF(VLOOKUP($A144,Jeugdcoördinator!$A:$C,4,FALSE)="Vrijwilliger",2,0)))</f>
        <v>0</v>
      </c>
      <c r="Q144" s="12">
        <f>IF(VLOOKUP($A144,'Extra Dipl. Onderbouw'!A:C,3,FALSE)="",0,IF(VLOOKUP($A144,'Extra Dipl. Onderbouw'!A:C,3,FALSE)&lt;&gt;"Instructeur B",3,1))</f>
        <v>0</v>
      </c>
      <c r="R144" s="12">
        <f>IF(ISERROR(VLOOKUP($A144,Jeugdleden!$A:$C,3,FALSE))=TRUE,1,IF(VLOOKUP($A144,Jeugdleden!$A:$C,3,FALSE)&gt;=125,5,IF(VLOOKUP($A144,Jeugdleden!$A:$C,3,FALSE)&gt;=100,4,IF(VLOOKUP($A144,Jeugdleden!$A:$C,3,FALSE)&gt;=75,3,IF(VLOOKUP($A144,Jeugdleden!$A:$C,3,FALSE)&gt;=50,2,1)))))</f>
        <v>4</v>
      </c>
      <c r="S144" s="14">
        <f t="shared" si="11"/>
        <v>4</v>
      </c>
    </row>
    <row r="145" spans="1:19" x14ac:dyDescent="0.25">
      <c r="A145" s="25">
        <v>2076</v>
      </c>
      <c r="B145" s="25" t="str">
        <f>VLOOKUP($A145,Para!$D$1:$E$996,2,FALSE)</f>
        <v>BBC Laakdal</v>
      </c>
      <c r="C145" s="18">
        <f>IF(VLOOKUP($A145,Faciliteiten!$A:$D,3,FALSE)="&gt;=2m",5,IF(VLOOKUP($A145,Faciliteiten!$A:$D,3,FALSE)="&lt;2m-&gt;=1m",3,1))</f>
        <v>5</v>
      </c>
      <c r="D145" s="18">
        <f>IF(VLOOKUP($A145,Faciliteiten!$A:$D,4,FALSE)="Klasse 3",5,IF(VLOOKUP($A145,Faciliteiten!$A:$D,4,FALSE)="Klasse 2",3,1))</f>
        <v>5</v>
      </c>
      <c r="E145" s="20">
        <f t="shared" si="8"/>
        <v>10</v>
      </c>
      <c r="F145" s="6">
        <f>IF(ISERROR(VLOOKUP($A145,'Fanion Heren'!$A:$C,3,FALSE))=TRUE,0,IF(VLOOKUP($A145,'Fanion Heren'!$A:$C,3,FALSE)="BNXT",3,IF(LEFT(VLOOKUP($A145,'Fanion Heren'!$A:$C,3,FALSE),1)="T",3,IF(LEFT(VLOOKUP($A145,'Fanion Heren'!$A:$C,3,FALSE),1)="L",2,IF(LEFT(VLOOKUP($A145,'Fanion Heren'!$A:$C,3,FALSE),1)="P",1,0)))))</f>
        <v>0</v>
      </c>
      <c r="G145" s="6">
        <f>IF(ISERROR(VLOOKUP($A145,'Fanion Heren'!$E:$G,3,FALSE))=TRUE,0,IF(VLOOKUP($A145,'Fanion Heren'!$E:$G,3,FALSE)="EML",2,IF(LEFT(VLOOKUP($A145,'Fanion Heren'!$E:$G,3,FALSE),1)="T",2,IF(LEFT(VLOOKUP($A145,'Fanion Heren'!$E:$G,3,FALSE),1)="L",2,IF(LEFT(VLOOKUP($A145,'Fanion Heren'!$E:$G,3,FALSE),1)="P",1,0)))))</f>
        <v>0</v>
      </c>
      <c r="H145" s="6" t="str">
        <f>VLOOKUP($A145,'Aantal &lt;21'!$A:$C,3,FALSE)</f>
        <v/>
      </c>
      <c r="I145" s="6">
        <f>IF(ISERROR(VLOOKUP($A145,Jeugdfonds!$A:$C,3,FALSE))=TRUE,1,IF(VLOOKUP($A145,Jeugdfonds!$A:$C,3,FALSE)&gt;=6000,5,IF(VLOOKUP($A145,Jeugdfonds!$A:$C,3,FALSE)&gt;=3000,4,IF(VLOOKUP($A145,Jeugdfonds!$A:$C,3,FALSE)&gt;=1000,3,IF(VLOOKUP($A145,Jeugdfonds!$A:$C,3,FALSE)&gt;=100,2,1)))))</f>
        <v>2</v>
      </c>
      <c r="J145" s="10">
        <f t="shared" si="9"/>
        <v>2</v>
      </c>
      <c r="K145" s="7">
        <f>IF(ISERROR(VLOOKUP($A145,'Fanion Dames'!$A:$C,3,FALSE))=TRUE,0,IF(LEFT(VLOOKUP($A145,'Fanion Dames'!$A:$C,3,FALSE),1)="T",3,IF(LEFT(VLOOKUP($A145,'Fanion Dames'!$A:$C,3,FALSE),1)="L",2,IF(LEFT(VLOOKUP($A145,'Fanion Dames'!$A:$C,3,FALSE),1)="P",1,0))))</f>
        <v>0</v>
      </c>
      <c r="L145" s="7">
        <f>IF(ISERROR(VLOOKUP($A145,'Fanion Dames'!$E:$G,3,FALSE))=TRUE,0,IF(LEFT(VLOOKUP($A145,'Fanion Dames'!$E:$G,3,FALSE),1)="T",2,IF(LEFT(VLOOKUP($A145,'Fanion Dames'!$E:$G,3,FALSE),1)="L",2,IF(LEFT(VLOOKUP($A145,'Fanion Dames'!$E:$G,3,FALSE),1)="P",1,0))))</f>
        <v>0</v>
      </c>
      <c r="M145" s="7" t="str">
        <f>VLOOKUP($A145,'Aantal &lt;21'!$A:$D,4,FALSE)</f>
        <v/>
      </c>
      <c r="N145" s="7">
        <f>IF(ISERROR(VLOOKUP(A145,Jeugdfonds!A138:C361,3,FALSE))=TRUE,1,IF(VLOOKUP(A145,Jeugdfonds!A138:C361,3,FALSE)&gt;=6000,5,IF(VLOOKUP(A145,Jeugdfonds!A138:C361,3,FALSE)&gt;=3000,4,IF(VLOOKUP(A145,Jeugdfonds!A138:C361,3,FALSE)&gt;=1000,3,IF(VLOOKUP(A145,Jeugdfonds!A138:C361,3,FALSE)&gt;=100,2,1)))))</f>
        <v>2</v>
      </c>
      <c r="O145" s="16">
        <f t="shared" si="10"/>
        <v>2</v>
      </c>
      <c r="P145" s="12">
        <f>IF(ISERROR(VLOOKUP($A145,Jeugdcoördinator!$A:$C,4,FALSE))=TRUE,0,IF(VLOOKUP($A145,Jeugdcoördinator!$A:$C,4,FALSE)="Professioneel",3,IF(VLOOKUP($A145,Jeugdcoördinator!$A:$C,4,FALSE)="Vrijwilliger",2,0)))</f>
        <v>0</v>
      </c>
      <c r="Q145" s="12">
        <f>IF(VLOOKUP($A145,'Extra Dipl. Onderbouw'!A:C,3,FALSE)="",0,IF(VLOOKUP($A145,'Extra Dipl. Onderbouw'!A:C,3,FALSE)&lt;&gt;"Instructeur B",3,1))</f>
        <v>0</v>
      </c>
      <c r="R145" s="12">
        <f>IF(ISERROR(VLOOKUP($A145,Jeugdleden!$A:$C,3,FALSE))=TRUE,1,IF(VLOOKUP($A145,Jeugdleden!$A:$C,3,FALSE)&gt;=125,5,IF(VLOOKUP($A145,Jeugdleden!$A:$C,3,FALSE)&gt;=100,4,IF(VLOOKUP($A145,Jeugdleden!$A:$C,3,FALSE)&gt;=75,3,IF(VLOOKUP($A145,Jeugdleden!$A:$C,3,FALSE)&gt;=50,2,1)))))</f>
        <v>3</v>
      </c>
      <c r="S145" s="14">
        <f t="shared" si="11"/>
        <v>3</v>
      </c>
    </row>
    <row r="146" spans="1:19" x14ac:dyDescent="0.25">
      <c r="A146" s="25">
        <v>2089</v>
      </c>
      <c r="B146" s="25" t="str">
        <f>VLOOKUP($A146,Para!$D$1:$E$996,2,FALSE)</f>
        <v>BBC Wildcats Gavere</v>
      </c>
      <c r="C146" s="18">
        <f>IF(VLOOKUP($A146,Faciliteiten!$A:$D,3,FALSE)="&gt;=2m",5,IF(VLOOKUP($A146,Faciliteiten!$A:$D,3,FALSE)="&lt;2m-&gt;=1m",3,1))</f>
        <v>1</v>
      </c>
      <c r="D146" s="18">
        <f>IF(VLOOKUP($A146,Faciliteiten!$A:$D,4,FALSE)="Klasse 3",5,IF(VLOOKUP($A146,Faciliteiten!$A:$D,4,FALSE)="Klasse 2",3,1))</f>
        <v>5</v>
      </c>
      <c r="E146" s="20">
        <f t="shared" si="8"/>
        <v>6</v>
      </c>
      <c r="F146" s="6">
        <f>IF(ISERROR(VLOOKUP($A146,'Fanion Heren'!$A:$C,3,FALSE))=TRUE,0,IF(VLOOKUP($A146,'Fanion Heren'!$A:$C,3,FALSE)="BNXT",3,IF(LEFT(VLOOKUP($A146,'Fanion Heren'!$A:$C,3,FALSE),1)="T",3,IF(LEFT(VLOOKUP($A146,'Fanion Heren'!$A:$C,3,FALSE),1)="L",2,IF(LEFT(VLOOKUP($A146,'Fanion Heren'!$A:$C,3,FALSE),1)="P",1,0)))))</f>
        <v>0</v>
      </c>
      <c r="G146" s="6">
        <f>IF(ISERROR(VLOOKUP($A146,'Fanion Heren'!$E:$G,3,FALSE))=TRUE,0,IF(VLOOKUP($A146,'Fanion Heren'!$E:$G,3,FALSE)="EML",2,IF(LEFT(VLOOKUP($A146,'Fanion Heren'!$E:$G,3,FALSE),1)="T",2,IF(LEFT(VLOOKUP($A146,'Fanion Heren'!$E:$G,3,FALSE),1)="L",2,IF(LEFT(VLOOKUP($A146,'Fanion Heren'!$E:$G,3,FALSE),1)="P",1,0)))))</f>
        <v>0</v>
      </c>
      <c r="H146" s="6" t="str">
        <f>VLOOKUP($A146,'Aantal &lt;21'!$A:$C,3,FALSE)</f>
        <v/>
      </c>
      <c r="I146" s="6">
        <f>IF(ISERROR(VLOOKUP($A146,Jeugdfonds!$A:$C,3,FALSE))=TRUE,1,IF(VLOOKUP($A146,Jeugdfonds!$A:$C,3,FALSE)&gt;=6000,5,IF(VLOOKUP($A146,Jeugdfonds!$A:$C,3,FALSE)&gt;=3000,4,IF(VLOOKUP($A146,Jeugdfonds!$A:$C,3,FALSE)&gt;=1000,3,IF(VLOOKUP($A146,Jeugdfonds!$A:$C,3,FALSE)&gt;=100,2,1)))))</f>
        <v>2</v>
      </c>
      <c r="J146" s="10">
        <f t="shared" si="9"/>
        <v>2</v>
      </c>
      <c r="K146" s="7">
        <f>IF(ISERROR(VLOOKUP($A146,'Fanion Dames'!$A:$C,3,FALSE))=TRUE,0,IF(LEFT(VLOOKUP($A146,'Fanion Dames'!$A:$C,3,FALSE),1)="T",3,IF(LEFT(VLOOKUP($A146,'Fanion Dames'!$A:$C,3,FALSE),1)="L",2,IF(LEFT(VLOOKUP($A146,'Fanion Dames'!$A:$C,3,FALSE),1)="P",1,0))))</f>
        <v>2</v>
      </c>
      <c r="L146" s="7">
        <f>IF(ISERROR(VLOOKUP($A146,'Fanion Dames'!$E:$G,3,FALSE))=TRUE,0,IF(LEFT(VLOOKUP($A146,'Fanion Dames'!$E:$G,3,FALSE),1)="T",2,IF(LEFT(VLOOKUP($A146,'Fanion Dames'!$E:$G,3,FALSE),1)="L",2,IF(LEFT(VLOOKUP($A146,'Fanion Dames'!$E:$G,3,FALSE),1)="P",1,0))))</f>
        <v>1</v>
      </c>
      <c r="M146" s="7" t="str">
        <f>VLOOKUP($A146,'Aantal &lt;21'!$A:$D,4,FALSE)</f>
        <v/>
      </c>
      <c r="N146" s="7">
        <f>IF(ISERROR(VLOOKUP(A146,Jeugdfonds!A139:C362,3,FALSE))=TRUE,1,IF(VLOOKUP(A146,Jeugdfonds!A139:C362,3,FALSE)&gt;=6000,5,IF(VLOOKUP(A146,Jeugdfonds!A139:C362,3,FALSE)&gt;=3000,4,IF(VLOOKUP(A146,Jeugdfonds!A139:C362,3,FALSE)&gt;=1000,3,IF(VLOOKUP(A146,Jeugdfonds!A139:C362,3,FALSE)&gt;=100,2,1)))))</f>
        <v>2</v>
      </c>
      <c r="O146" s="16">
        <f t="shared" si="10"/>
        <v>5</v>
      </c>
      <c r="P146" s="12">
        <f>IF(ISERROR(VLOOKUP($A146,Jeugdcoördinator!$A:$C,4,FALSE))=TRUE,0,IF(VLOOKUP($A146,Jeugdcoördinator!$A:$C,4,FALSE)="Professioneel",3,IF(VLOOKUP($A146,Jeugdcoördinator!$A:$C,4,FALSE)="Vrijwilliger",2,0)))</f>
        <v>0</v>
      </c>
      <c r="Q146" s="12">
        <f>IF(VLOOKUP($A146,'Extra Dipl. Onderbouw'!A:C,3,FALSE)="",0,IF(VLOOKUP($A146,'Extra Dipl. Onderbouw'!A:C,3,FALSE)&lt;&gt;"Instructeur B",3,1))</f>
        <v>0</v>
      </c>
      <c r="R146" s="12">
        <f>IF(ISERROR(VLOOKUP($A146,Jeugdleden!$A:$C,3,FALSE))=TRUE,1,IF(VLOOKUP($A146,Jeugdleden!$A:$C,3,FALSE)&gt;=125,5,IF(VLOOKUP($A146,Jeugdleden!$A:$C,3,FALSE)&gt;=100,4,IF(VLOOKUP($A146,Jeugdleden!$A:$C,3,FALSE)&gt;=75,3,IF(VLOOKUP($A146,Jeugdleden!$A:$C,3,FALSE)&gt;=50,2,1)))))</f>
        <v>3</v>
      </c>
      <c r="S146" s="14">
        <f t="shared" si="11"/>
        <v>3</v>
      </c>
    </row>
    <row r="147" spans="1:19" x14ac:dyDescent="0.25">
      <c r="A147" s="25">
        <v>2090</v>
      </c>
      <c r="B147" s="25" t="str">
        <f>VLOOKUP($A147,Para!$D$1:$E$996,2,FALSE)</f>
        <v>Wuustwezel BBC</v>
      </c>
      <c r="C147" s="18">
        <f>IF(VLOOKUP($A147,Faciliteiten!$A:$D,3,FALSE)="&gt;=2m",5,IF(VLOOKUP($A147,Faciliteiten!$A:$D,3,FALSE)="&lt;2m-&gt;=1m",3,1))</f>
        <v>5</v>
      </c>
      <c r="D147" s="18">
        <f>IF(VLOOKUP($A147,Faciliteiten!$A:$D,4,FALSE)="Klasse 3",5,IF(VLOOKUP($A147,Faciliteiten!$A:$D,4,FALSE)="Klasse 2",3,1))</f>
        <v>5</v>
      </c>
      <c r="E147" s="20">
        <f t="shared" si="8"/>
        <v>10</v>
      </c>
      <c r="F147" s="6">
        <f>IF(ISERROR(VLOOKUP($A147,'Fanion Heren'!$A:$C,3,FALSE))=TRUE,0,IF(VLOOKUP($A147,'Fanion Heren'!$A:$C,3,FALSE)="BNXT",3,IF(LEFT(VLOOKUP($A147,'Fanion Heren'!$A:$C,3,FALSE),1)="T",3,IF(LEFT(VLOOKUP($A147,'Fanion Heren'!$A:$C,3,FALSE),1)="L",2,IF(LEFT(VLOOKUP($A147,'Fanion Heren'!$A:$C,3,FALSE),1)="P",1,0)))))</f>
        <v>0</v>
      </c>
      <c r="G147" s="6">
        <f>IF(ISERROR(VLOOKUP($A147,'Fanion Heren'!$E:$G,3,FALSE))=TRUE,0,IF(VLOOKUP($A147,'Fanion Heren'!$E:$G,3,FALSE)="EML",2,IF(LEFT(VLOOKUP($A147,'Fanion Heren'!$E:$G,3,FALSE),1)="T",2,IF(LEFT(VLOOKUP($A147,'Fanion Heren'!$E:$G,3,FALSE),1)="L",2,IF(LEFT(VLOOKUP($A147,'Fanion Heren'!$E:$G,3,FALSE),1)="P",1,0)))))</f>
        <v>0</v>
      </c>
      <c r="H147" s="6" t="str">
        <f>VLOOKUP($A147,'Aantal &lt;21'!$A:$C,3,FALSE)</f>
        <v/>
      </c>
      <c r="I147" s="6">
        <f>IF(ISERROR(VLOOKUP($A147,Jeugdfonds!$A:$C,3,FALSE))=TRUE,1,IF(VLOOKUP($A147,Jeugdfonds!$A:$C,3,FALSE)&gt;=6000,5,IF(VLOOKUP($A147,Jeugdfonds!$A:$C,3,FALSE)&gt;=3000,4,IF(VLOOKUP($A147,Jeugdfonds!$A:$C,3,FALSE)&gt;=1000,3,IF(VLOOKUP($A147,Jeugdfonds!$A:$C,3,FALSE)&gt;=100,2,1)))))</f>
        <v>4</v>
      </c>
      <c r="J147" s="10">
        <f t="shared" si="9"/>
        <v>4</v>
      </c>
      <c r="K147" s="7">
        <f>IF(ISERROR(VLOOKUP($A147,'Fanion Dames'!$A:$C,3,FALSE))=TRUE,0,IF(LEFT(VLOOKUP($A147,'Fanion Dames'!$A:$C,3,FALSE),1)="T",3,IF(LEFT(VLOOKUP($A147,'Fanion Dames'!$A:$C,3,FALSE),1)="L",2,IF(LEFT(VLOOKUP($A147,'Fanion Dames'!$A:$C,3,FALSE),1)="P",1,0))))</f>
        <v>0</v>
      </c>
      <c r="L147" s="7">
        <f>IF(ISERROR(VLOOKUP($A147,'Fanion Dames'!$E:$G,3,FALSE))=TRUE,0,IF(LEFT(VLOOKUP($A147,'Fanion Dames'!$E:$G,3,FALSE),1)="T",2,IF(LEFT(VLOOKUP($A147,'Fanion Dames'!$E:$G,3,FALSE),1)="L",2,IF(LEFT(VLOOKUP($A147,'Fanion Dames'!$E:$G,3,FALSE),1)="P",1,0))))</f>
        <v>0</v>
      </c>
      <c r="M147" s="7" t="str">
        <f>VLOOKUP($A147,'Aantal &lt;21'!$A:$D,4,FALSE)</f>
        <v/>
      </c>
      <c r="N147" s="7">
        <f>IF(ISERROR(VLOOKUP(A147,Jeugdfonds!A140:C363,3,FALSE))=TRUE,1,IF(VLOOKUP(A147,Jeugdfonds!A140:C363,3,FALSE)&gt;=6000,5,IF(VLOOKUP(A147,Jeugdfonds!A140:C363,3,FALSE)&gt;=3000,4,IF(VLOOKUP(A147,Jeugdfonds!A140:C363,3,FALSE)&gt;=1000,3,IF(VLOOKUP(A147,Jeugdfonds!A140:C363,3,FALSE)&gt;=100,2,1)))))</f>
        <v>4</v>
      </c>
      <c r="O147" s="16">
        <f t="shared" si="10"/>
        <v>4</v>
      </c>
      <c r="P147" s="12">
        <f>IF(ISERROR(VLOOKUP($A147,Jeugdcoördinator!$A:$C,4,FALSE))=TRUE,0,IF(VLOOKUP($A147,Jeugdcoördinator!$A:$C,4,FALSE)="Professioneel",3,IF(VLOOKUP($A147,Jeugdcoördinator!$A:$C,4,FALSE)="Vrijwilliger",2,0)))</f>
        <v>0</v>
      </c>
      <c r="Q147" s="12">
        <f>IF(VLOOKUP($A147,'Extra Dipl. Onderbouw'!A:C,3,FALSE)="",0,IF(VLOOKUP($A147,'Extra Dipl. Onderbouw'!A:C,3,FALSE)&lt;&gt;"Instructeur B",3,1))</f>
        <v>3</v>
      </c>
      <c r="R147" s="12">
        <f>IF(ISERROR(VLOOKUP($A147,Jeugdleden!$A:$C,3,FALSE))=TRUE,1,IF(VLOOKUP($A147,Jeugdleden!$A:$C,3,FALSE)&gt;=125,5,IF(VLOOKUP($A147,Jeugdleden!$A:$C,3,FALSE)&gt;=100,4,IF(VLOOKUP($A147,Jeugdleden!$A:$C,3,FALSE)&gt;=75,3,IF(VLOOKUP($A147,Jeugdleden!$A:$C,3,FALSE)&gt;=50,2,1)))))</f>
        <v>5</v>
      </c>
      <c r="S147" s="14">
        <f t="shared" si="11"/>
        <v>8</v>
      </c>
    </row>
    <row r="148" spans="1:19" x14ac:dyDescent="0.25">
      <c r="A148" s="25">
        <v>2097</v>
      </c>
      <c r="B148" s="25" t="str">
        <f>VLOOKUP($A148,Para!$D$1:$E$996,2,FALSE)</f>
        <v>BC Opwijk</v>
      </c>
      <c r="C148" s="18">
        <f>IF(VLOOKUP($A148,Faciliteiten!$A:$D,3,FALSE)="&gt;=2m",5,IF(VLOOKUP($A148,Faciliteiten!$A:$D,3,FALSE)="&lt;2m-&gt;=1m",3,1))</f>
        <v>5</v>
      </c>
      <c r="D148" s="18">
        <f>IF(VLOOKUP($A148,Faciliteiten!$A:$D,4,FALSE)="Klasse 3",5,IF(VLOOKUP($A148,Faciliteiten!$A:$D,4,FALSE)="Klasse 2",3,1))</f>
        <v>5</v>
      </c>
      <c r="E148" s="20">
        <f t="shared" si="8"/>
        <v>10</v>
      </c>
      <c r="F148" s="6">
        <f>IF(ISERROR(VLOOKUP($A148,'Fanion Heren'!$A:$C,3,FALSE))=TRUE,0,IF(VLOOKUP($A148,'Fanion Heren'!$A:$C,3,FALSE)="BNXT",3,IF(LEFT(VLOOKUP($A148,'Fanion Heren'!$A:$C,3,FALSE),1)="T",3,IF(LEFT(VLOOKUP($A148,'Fanion Heren'!$A:$C,3,FALSE),1)="L",2,IF(LEFT(VLOOKUP($A148,'Fanion Heren'!$A:$C,3,FALSE),1)="P",1,0)))))</f>
        <v>1</v>
      </c>
      <c r="G148" s="6">
        <f>IF(ISERROR(VLOOKUP($A148,'Fanion Heren'!$E:$G,3,FALSE))=TRUE,0,IF(VLOOKUP($A148,'Fanion Heren'!$E:$G,3,FALSE)="EML",2,IF(LEFT(VLOOKUP($A148,'Fanion Heren'!$E:$G,3,FALSE),1)="T",2,IF(LEFT(VLOOKUP($A148,'Fanion Heren'!$E:$G,3,FALSE),1)="L",2,IF(LEFT(VLOOKUP($A148,'Fanion Heren'!$E:$G,3,FALSE),1)="P",1,0)))))</f>
        <v>0</v>
      </c>
      <c r="H148" s="6" t="str">
        <f>VLOOKUP($A148,'Aantal &lt;21'!$A:$C,3,FALSE)</f>
        <v/>
      </c>
      <c r="I148" s="6">
        <f>IF(ISERROR(VLOOKUP($A148,Jeugdfonds!$A:$C,3,FALSE))=TRUE,1,IF(VLOOKUP($A148,Jeugdfonds!$A:$C,3,FALSE)&gt;=6000,5,IF(VLOOKUP($A148,Jeugdfonds!$A:$C,3,FALSE)&gt;=3000,4,IF(VLOOKUP($A148,Jeugdfonds!$A:$C,3,FALSE)&gt;=1000,3,IF(VLOOKUP($A148,Jeugdfonds!$A:$C,3,FALSE)&gt;=100,2,1)))))</f>
        <v>3</v>
      </c>
      <c r="J148" s="10">
        <f t="shared" si="9"/>
        <v>4</v>
      </c>
      <c r="K148" s="7">
        <f>IF(ISERROR(VLOOKUP($A148,'Fanion Dames'!$A:$C,3,FALSE))=TRUE,0,IF(LEFT(VLOOKUP($A148,'Fanion Dames'!$A:$C,3,FALSE),1)="T",3,IF(LEFT(VLOOKUP($A148,'Fanion Dames'!$A:$C,3,FALSE),1)="L",2,IF(LEFT(VLOOKUP($A148,'Fanion Dames'!$A:$C,3,FALSE),1)="P",1,0))))</f>
        <v>0</v>
      </c>
      <c r="L148" s="7">
        <f>IF(ISERROR(VLOOKUP($A148,'Fanion Dames'!$E:$G,3,FALSE))=TRUE,0,IF(LEFT(VLOOKUP($A148,'Fanion Dames'!$E:$G,3,FALSE),1)="T",2,IF(LEFT(VLOOKUP($A148,'Fanion Dames'!$E:$G,3,FALSE),1)="L",2,IF(LEFT(VLOOKUP($A148,'Fanion Dames'!$E:$G,3,FALSE),1)="P",1,0))))</f>
        <v>0</v>
      </c>
      <c r="M148" s="7" t="str">
        <f>VLOOKUP($A148,'Aantal &lt;21'!$A:$D,4,FALSE)</f>
        <v/>
      </c>
      <c r="N148" s="7">
        <f>IF(ISERROR(VLOOKUP(A148,Jeugdfonds!A141:C364,3,FALSE))=TRUE,1,IF(VLOOKUP(A148,Jeugdfonds!A141:C364,3,FALSE)&gt;=6000,5,IF(VLOOKUP(A148,Jeugdfonds!A141:C364,3,FALSE)&gt;=3000,4,IF(VLOOKUP(A148,Jeugdfonds!A141:C364,3,FALSE)&gt;=1000,3,IF(VLOOKUP(A148,Jeugdfonds!A141:C364,3,FALSE)&gt;=100,2,1)))))</f>
        <v>3</v>
      </c>
      <c r="O148" s="16">
        <f t="shared" si="10"/>
        <v>3</v>
      </c>
      <c r="P148" s="12">
        <f>IF(ISERROR(VLOOKUP($A148,Jeugdcoördinator!$A:$C,4,FALSE))=TRUE,0,IF(VLOOKUP($A148,Jeugdcoördinator!$A:$C,4,FALSE)="Professioneel",3,IF(VLOOKUP($A148,Jeugdcoördinator!$A:$C,4,FALSE)="Vrijwilliger",2,0)))</f>
        <v>0</v>
      </c>
      <c r="Q148" s="12">
        <f>IF(VLOOKUP($A148,'Extra Dipl. Onderbouw'!A:C,3,FALSE)="",0,IF(VLOOKUP($A148,'Extra Dipl. Onderbouw'!A:C,3,FALSE)&lt;&gt;"Instructeur B",3,1))</f>
        <v>0</v>
      </c>
      <c r="R148" s="12">
        <f>IF(ISERROR(VLOOKUP($A148,Jeugdleden!$A:$C,3,FALSE))=TRUE,1,IF(VLOOKUP($A148,Jeugdleden!$A:$C,3,FALSE)&gt;=125,5,IF(VLOOKUP($A148,Jeugdleden!$A:$C,3,FALSE)&gt;=100,4,IF(VLOOKUP($A148,Jeugdleden!$A:$C,3,FALSE)&gt;=75,3,IF(VLOOKUP($A148,Jeugdleden!$A:$C,3,FALSE)&gt;=50,2,1)))))</f>
        <v>5</v>
      </c>
      <c r="S148" s="14">
        <f t="shared" si="11"/>
        <v>5</v>
      </c>
    </row>
    <row r="149" spans="1:19" x14ac:dyDescent="0.25">
      <c r="A149" s="25">
        <v>2174</v>
      </c>
      <c r="B149" s="25" t="str">
        <f>VLOOKUP($A149,Para!$D$1:$E$996,2,FALSE)</f>
        <v>BasKet Tongeren</v>
      </c>
      <c r="C149" s="18">
        <f>IF(VLOOKUP($A149,Faciliteiten!$A:$D,3,FALSE)="&gt;=2m",5,IF(VLOOKUP($A149,Faciliteiten!$A:$D,3,FALSE)="&lt;2m-&gt;=1m",3,1))</f>
        <v>5</v>
      </c>
      <c r="D149" s="18">
        <f>IF(VLOOKUP($A149,Faciliteiten!$A:$D,4,FALSE)="Klasse 3",5,IF(VLOOKUP($A149,Faciliteiten!$A:$D,4,FALSE)="Klasse 2",3,1))</f>
        <v>5</v>
      </c>
      <c r="E149" s="20">
        <f t="shared" si="8"/>
        <v>10</v>
      </c>
      <c r="F149" s="6">
        <f>IF(ISERROR(VLOOKUP($A149,'Fanion Heren'!$A:$C,3,FALSE))=TRUE,0,IF(VLOOKUP($A149,'Fanion Heren'!$A:$C,3,FALSE)="BNXT",3,IF(LEFT(VLOOKUP($A149,'Fanion Heren'!$A:$C,3,FALSE),1)="T",3,IF(LEFT(VLOOKUP($A149,'Fanion Heren'!$A:$C,3,FALSE),1)="L",2,IF(LEFT(VLOOKUP($A149,'Fanion Heren'!$A:$C,3,FALSE),1)="P",1,0)))))</f>
        <v>3</v>
      </c>
      <c r="G149" s="6">
        <f>IF(ISERROR(VLOOKUP($A149,'Fanion Heren'!$E:$G,3,FALSE))=TRUE,0,IF(VLOOKUP($A149,'Fanion Heren'!$E:$G,3,FALSE)="EML",2,IF(LEFT(VLOOKUP($A149,'Fanion Heren'!$E:$G,3,FALSE),1)="T",2,IF(LEFT(VLOOKUP($A149,'Fanion Heren'!$E:$G,3,FALSE),1)="L",2,IF(LEFT(VLOOKUP($A149,'Fanion Heren'!$E:$G,3,FALSE),1)="P",1,0)))))</f>
        <v>2</v>
      </c>
      <c r="H149" s="6">
        <f>VLOOKUP($A149,'Aantal &lt;21'!$A:$C,3,FALSE)</f>
        <v>5</v>
      </c>
      <c r="I149" s="6">
        <f>IF(ISERROR(VLOOKUP($A149,Jeugdfonds!$A:$C,3,FALSE))=TRUE,1,IF(VLOOKUP($A149,Jeugdfonds!$A:$C,3,FALSE)&gt;=6000,5,IF(VLOOKUP($A149,Jeugdfonds!$A:$C,3,FALSE)&gt;=3000,4,IF(VLOOKUP($A149,Jeugdfonds!$A:$C,3,FALSE)&gt;=1000,3,IF(VLOOKUP($A149,Jeugdfonds!$A:$C,3,FALSE)&gt;=100,2,1)))))</f>
        <v>5</v>
      </c>
      <c r="J149" s="10">
        <f t="shared" si="9"/>
        <v>15</v>
      </c>
      <c r="K149" s="7">
        <f>IF(ISERROR(VLOOKUP($A149,'Fanion Dames'!$A:$C,3,FALSE))=TRUE,0,IF(LEFT(VLOOKUP($A149,'Fanion Dames'!$A:$C,3,FALSE),1)="T",3,IF(LEFT(VLOOKUP($A149,'Fanion Dames'!$A:$C,3,FALSE),1)="L",2,IF(LEFT(VLOOKUP($A149,'Fanion Dames'!$A:$C,3,FALSE),1)="P",1,0))))</f>
        <v>1</v>
      </c>
      <c r="L149" s="7">
        <f>IF(ISERROR(VLOOKUP($A149,'Fanion Dames'!$E:$G,3,FALSE))=TRUE,0,IF(LEFT(VLOOKUP($A149,'Fanion Dames'!$E:$G,3,FALSE),1)="T",2,IF(LEFT(VLOOKUP($A149,'Fanion Dames'!$E:$G,3,FALSE),1)="L",2,IF(LEFT(VLOOKUP($A149,'Fanion Dames'!$E:$G,3,FALSE),1)="P",1,0))))</f>
        <v>0</v>
      </c>
      <c r="M149" s="7" t="str">
        <f>VLOOKUP($A149,'Aantal &lt;21'!$A:$D,4,FALSE)</f>
        <v/>
      </c>
      <c r="N149" s="7">
        <f>IF(ISERROR(VLOOKUP(A149,Jeugdfonds!A141:C365,3,FALSE))=TRUE,1,IF(VLOOKUP(A149,Jeugdfonds!A141:C365,3,FALSE)&gt;=6000,5,IF(VLOOKUP(A149,Jeugdfonds!A141:C365,3,FALSE)&gt;=3000,4,IF(VLOOKUP(A149,Jeugdfonds!A141:C365,3,FALSE)&gt;=1000,3,IF(VLOOKUP(A149,Jeugdfonds!A141:C365,3,FALSE)&gt;=100,2,1)))))</f>
        <v>5</v>
      </c>
      <c r="O149" s="16">
        <f t="shared" si="10"/>
        <v>6</v>
      </c>
      <c r="P149" s="12">
        <f>IF(ISERROR(VLOOKUP($A149,Jeugdcoördinator!$A:$C,4,FALSE))=TRUE,0,IF(VLOOKUP($A149,Jeugdcoördinator!$A:$C,4,FALSE)="Professioneel",3,IF(VLOOKUP($A149,Jeugdcoördinator!$A:$C,4,FALSE)="Vrijwilliger",2,0)))</f>
        <v>0</v>
      </c>
      <c r="Q149" s="12">
        <f>IF(VLOOKUP($A149,'Extra Dipl. Onderbouw'!A:C,3,FALSE)="",0,IF(VLOOKUP($A149,'Extra Dipl. Onderbouw'!A:C,3,FALSE)&lt;&gt;"Instructeur B",3,1))</f>
        <v>0</v>
      </c>
      <c r="R149" s="12">
        <f>IF(ISERROR(VLOOKUP($A149,Jeugdleden!$A:$C,3,FALSE))=TRUE,1,IF(VLOOKUP($A149,Jeugdleden!$A:$C,3,FALSE)&gt;=125,5,IF(VLOOKUP($A149,Jeugdleden!$A:$C,3,FALSE)&gt;=100,4,IF(VLOOKUP($A149,Jeugdleden!$A:$C,3,FALSE)&gt;=75,3,IF(VLOOKUP($A149,Jeugdleden!$A:$C,3,FALSE)&gt;=50,2,1)))))</f>
        <v>5</v>
      </c>
      <c r="S149" s="14">
        <f t="shared" si="11"/>
        <v>5</v>
      </c>
    </row>
    <row r="150" spans="1:19" x14ac:dyDescent="0.25">
      <c r="A150" s="25">
        <v>2200</v>
      </c>
      <c r="B150" s="25" t="str">
        <f>VLOOKUP($A150,Para!$D$1:$E$996,2,FALSE)</f>
        <v>BC Streek Inn Vilvoorde</v>
      </c>
      <c r="C150" s="18">
        <f>IF(VLOOKUP($A150,Faciliteiten!$A:$D,3,FALSE)="&gt;=2m",5,IF(VLOOKUP($A150,Faciliteiten!$A:$D,3,FALSE)="&lt;2m-&gt;=1m",3,1))</f>
        <v>5</v>
      </c>
      <c r="D150" s="18">
        <f>IF(VLOOKUP($A150,Faciliteiten!$A:$D,4,FALSE)="Klasse 3",5,IF(VLOOKUP($A150,Faciliteiten!$A:$D,4,FALSE)="Klasse 2",3,1))</f>
        <v>1</v>
      </c>
      <c r="E150" s="20">
        <f t="shared" si="8"/>
        <v>6</v>
      </c>
      <c r="F150" s="6">
        <f>IF(ISERROR(VLOOKUP($A150,'Fanion Heren'!$A:$C,3,FALSE))=TRUE,0,IF(VLOOKUP($A150,'Fanion Heren'!$A:$C,3,FALSE)="BNXT",3,IF(LEFT(VLOOKUP($A150,'Fanion Heren'!$A:$C,3,FALSE),1)="T",3,IF(LEFT(VLOOKUP($A150,'Fanion Heren'!$A:$C,3,FALSE),1)="L",2,IF(LEFT(VLOOKUP($A150,'Fanion Heren'!$A:$C,3,FALSE),1)="P",1,0)))))</f>
        <v>0</v>
      </c>
      <c r="G150" s="6">
        <f>IF(ISERROR(VLOOKUP($A150,'Fanion Heren'!$E:$G,3,FALSE))=TRUE,0,IF(VLOOKUP($A150,'Fanion Heren'!$E:$G,3,FALSE)="EML",2,IF(LEFT(VLOOKUP($A150,'Fanion Heren'!$E:$G,3,FALSE),1)="T",2,IF(LEFT(VLOOKUP($A150,'Fanion Heren'!$E:$G,3,FALSE),1)="L",2,IF(LEFT(VLOOKUP($A150,'Fanion Heren'!$E:$G,3,FALSE),1)="P",1,0)))))</f>
        <v>0</v>
      </c>
      <c r="H150" s="6" t="str">
        <f>VLOOKUP($A150,'Aantal &lt;21'!$A:$C,3,FALSE)</f>
        <v/>
      </c>
      <c r="I150" s="6">
        <f>IF(ISERROR(VLOOKUP($A150,Jeugdfonds!$A:$C,3,FALSE))=TRUE,1,IF(VLOOKUP($A150,Jeugdfonds!$A:$C,3,FALSE)&gt;=6000,5,IF(VLOOKUP($A150,Jeugdfonds!$A:$C,3,FALSE)&gt;=3000,4,IF(VLOOKUP($A150,Jeugdfonds!$A:$C,3,FALSE)&gt;=1000,3,IF(VLOOKUP($A150,Jeugdfonds!$A:$C,3,FALSE)&gt;=100,2,1)))))</f>
        <v>2</v>
      </c>
      <c r="J150" s="10">
        <f t="shared" si="9"/>
        <v>2</v>
      </c>
      <c r="K150" s="7">
        <f>IF(ISERROR(VLOOKUP($A150,'Fanion Dames'!$A:$C,3,FALSE))=TRUE,0,IF(LEFT(VLOOKUP($A150,'Fanion Dames'!$A:$C,3,FALSE),1)="T",3,IF(LEFT(VLOOKUP($A150,'Fanion Dames'!$A:$C,3,FALSE),1)="L",2,IF(LEFT(VLOOKUP($A150,'Fanion Dames'!$A:$C,3,FALSE),1)="P",1,0))))</f>
        <v>1</v>
      </c>
      <c r="L150" s="7">
        <f>IF(ISERROR(VLOOKUP($A150,'Fanion Dames'!$E:$G,3,FALSE))=TRUE,0,IF(LEFT(VLOOKUP($A150,'Fanion Dames'!$E:$G,3,FALSE),1)="T",2,IF(LEFT(VLOOKUP($A150,'Fanion Dames'!$E:$G,3,FALSE),1)="L",2,IF(LEFT(VLOOKUP($A150,'Fanion Dames'!$E:$G,3,FALSE),1)="P",1,0))))</f>
        <v>0</v>
      </c>
      <c r="M150" s="7" t="str">
        <f>VLOOKUP($A150,'Aantal &lt;21'!$A:$D,4,FALSE)</f>
        <v/>
      </c>
      <c r="N150" s="7">
        <f>IF(ISERROR(VLOOKUP(A150,Jeugdfonds!A142:C366,3,FALSE))=TRUE,1,IF(VLOOKUP(A150,Jeugdfonds!A142:C366,3,FALSE)&gt;=6000,5,IF(VLOOKUP(A150,Jeugdfonds!A142:C366,3,FALSE)&gt;=3000,4,IF(VLOOKUP(A150,Jeugdfonds!A142:C366,3,FALSE)&gt;=1000,3,IF(VLOOKUP(A150,Jeugdfonds!A142:C366,3,FALSE)&gt;=100,2,1)))))</f>
        <v>2</v>
      </c>
      <c r="O150" s="16">
        <f t="shared" si="10"/>
        <v>3</v>
      </c>
      <c r="P150" s="12">
        <f>IF(ISERROR(VLOOKUP($A150,Jeugdcoördinator!$A:$C,4,FALSE))=TRUE,0,IF(VLOOKUP($A150,Jeugdcoördinator!$A:$C,4,FALSE)="Professioneel",3,IF(VLOOKUP($A150,Jeugdcoördinator!$A:$C,4,FALSE)="Vrijwilliger",2,0)))</f>
        <v>0</v>
      </c>
      <c r="Q150" s="12">
        <f>IF(VLOOKUP($A150,'Extra Dipl. Onderbouw'!A:C,3,FALSE)="",0,IF(VLOOKUP($A150,'Extra Dipl. Onderbouw'!A:C,3,FALSE)&lt;&gt;"Instructeur B",3,1))</f>
        <v>0</v>
      </c>
      <c r="R150" s="12">
        <f>IF(ISERROR(VLOOKUP($A150,Jeugdleden!$A:$C,3,FALSE))=TRUE,1,IF(VLOOKUP($A150,Jeugdleden!$A:$C,3,FALSE)&gt;=125,5,IF(VLOOKUP($A150,Jeugdleden!$A:$C,3,FALSE)&gt;=100,4,IF(VLOOKUP($A150,Jeugdleden!$A:$C,3,FALSE)&gt;=75,3,IF(VLOOKUP($A150,Jeugdleden!$A:$C,3,FALSE)&gt;=50,2,1)))))</f>
        <v>5</v>
      </c>
      <c r="S150" s="14">
        <f t="shared" si="11"/>
        <v>5</v>
      </c>
    </row>
    <row r="151" spans="1:19" x14ac:dyDescent="0.25">
      <c r="A151" s="25">
        <v>2216</v>
      </c>
      <c r="B151" s="25" t="str">
        <f>VLOOKUP($A151,Para!$D$1:$E$996,2,FALSE)</f>
        <v>Baclo Lommel</v>
      </c>
      <c r="C151" s="18">
        <f>IF(VLOOKUP($A151,Faciliteiten!$A:$D,3,FALSE)="&gt;=2m",5,IF(VLOOKUP($A151,Faciliteiten!$A:$D,3,FALSE)="&lt;2m-&gt;=1m",3,1))</f>
        <v>5</v>
      </c>
      <c r="D151" s="18">
        <f>IF(VLOOKUP($A151,Faciliteiten!$A:$D,4,FALSE)="Klasse 3",5,IF(VLOOKUP($A151,Faciliteiten!$A:$D,4,FALSE)="Klasse 2",3,1))</f>
        <v>5</v>
      </c>
      <c r="E151" s="20">
        <f t="shared" si="8"/>
        <v>10</v>
      </c>
      <c r="F151" s="6">
        <f>IF(ISERROR(VLOOKUP($A151,'Fanion Heren'!$A:$C,3,FALSE))=TRUE,0,IF(VLOOKUP($A151,'Fanion Heren'!$A:$C,3,FALSE)="BNXT",3,IF(LEFT(VLOOKUP($A151,'Fanion Heren'!$A:$C,3,FALSE),1)="T",3,IF(LEFT(VLOOKUP($A151,'Fanion Heren'!$A:$C,3,FALSE),1)="L",2,IF(LEFT(VLOOKUP($A151,'Fanion Heren'!$A:$C,3,FALSE),1)="P",1,0)))))</f>
        <v>0</v>
      </c>
      <c r="G151" s="6">
        <f>IF(ISERROR(VLOOKUP($A151,'Fanion Heren'!$E:$G,3,FALSE))=TRUE,0,IF(VLOOKUP($A151,'Fanion Heren'!$E:$G,3,FALSE)="EML",2,IF(LEFT(VLOOKUP($A151,'Fanion Heren'!$E:$G,3,FALSE),1)="T",2,IF(LEFT(VLOOKUP($A151,'Fanion Heren'!$E:$G,3,FALSE),1)="L",2,IF(LEFT(VLOOKUP($A151,'Fanion Heren'!$E:$G,3,FALSE),1)="P",1,0)))))</f>
        <v>0</v>
      </c>
      <c r="H151" s="6" t="str">
        <f>VLOOKUP($A151,'Aantal &lt;21'!$A:$C,3,FALSE)</f>
        <v/>
      </c>
      <c r="I151" s="6">
        <f>IF(ISERROR(VLOOKUP($A151,Jeugdfonds!$A:$C,3,FALSE))=TRUE,1,IF(VLOOKUP($A151,Jeugdfonds!$A:$C,3,FALSE)&gt;=6000,5,IF(VLOOKUP($A151,Jeugdfonds!$A:$C,3,FALSE)&gt;=3000,4,IF(VLOOKUP($A151,Jeugdfonds!$A:$C,3,FALSE)&gt;=1000,3,IF(VLOOKUP($A151,Jeugdfonds!$A:$C,3,FALSE)&gt;=100,2,1)))))</f>
        <v>1</v>
      </c>
      <c r="J151" s="10">
        <f t="shared" si="9"/>
        <v>1</v>
      </c>
      <c r="K151" s="7">
        <f>IF(ISERROR(VLOOKUP($A151,'Fanion Dames'!$A:$C,3,FALSE))=TRUE,0,IF(LEFT(VLOOKUP($A151,'Fanion Dames'!$A:$C,3,FALSE),1)="T",3,IF(LEFT(VLOOKUP($A151,'Fanion Dames'!$A:$C,3,FALSE),1)="L",2,IF(LEFT(VLOOKUP($A151,'Fanion Dames'!$A:$C,3,FALSE),1)="P",1,0))))</f>
        <v>0</v>
      </c>
      <c r="L151" s="7">
        <f>IF(ISERROR(VLOOKUP($A151,'Fanion Dames'!$E:$G,3,FALSE))=TRUE,0,IF(LEFT(VLOOKUP($A151,'Fanion Dames'!$E:$G,3,FALSE),1)="T",2,IF(LEFT(VLOOKUP($A151,'Fanion Dames'!$E:$G,3,FALSE),1)="L",2,IF(LEFT(VLOOKUP($A151,'Fanion Dames'!$E:$G,3,FALSE),1)="P",1,0))))</f>
        <v>0</v>
      </c>
      <c r="M151" s="7" t="str">
        <f>VLOOKUP($A151,'Aantal &lt;21'!$A:$D,4,FALSE)</f>
        <v/>
      </c>
      <c r="N151" s="7">
        <f>IF(ISERROR(VLOOKUP(A151,Jeugdfonds!A143:C367,3,FALSE))=TRUE,1,IF(VLOOKUP(A151,Jeugdfonds!A143:C367,3,FALSE)&gt;=6000,5,IF(VLOOKUP(A151,Jeugdfonds!A143:C367,3,FALSE)&gt;=3000,4,IF(VLOOKUP(A151,Jeugdfonds!A143:C367,3,FALSE)&gt;=1000,3,IF(VLOOKUP(A151,Jeugdfonds!A143:C367,3,FALSE)&gt;=100,2,1)))))</f>
        <v>1</v>
      </c>
      <c r="O151" s="16">
        <f t="shared" si="10"/>
        <v>1</v>
      </c>
      <c r="P151" s="12">
        <f>IF(ISERROR(VLOOKUP($A151,Jeugdcoördinator!$A:$C,4,FALSE))=TRUE,0,IF(VLOOKUP($A151,Jeugdcoördinator!$A:$C,4,FALSE)="Professioneel",3,IF(VLOOKUP($A151,Jeugdcoördinator!$A:$C,4,FALSE)="Vrijwilliger",2,0)))</f>
        <v>0</v>
      </c>
      <c r="Q151" s="12">
        <f>IF(VLOOKUP($A151,'Extra Dipl. Onderbouw'!A:C,3,FALSE)="",0,IF(VLOOKUP($A151,'Extra Dipl. Onderbouw'!A:C,3,FALSE)&lt;&gt;"Instructeur B",3,1))</f>
        <v>0</v>
      </c>
      <c r="R151" s="12">
        <f>IF(ISERROR(VLOOKUP($A151,Jeugdleden!$A:$C,3,FALSE))=TRUE,1,IF(VLOOKUP($A151,Jeugdleden!$A:$C,3,FALSE)&gt;=125,5,IF(VLOOKUP($A151,Jeugdleden!$A:$C,3,FALSE)&gt;=100,4,IF(VLOOKUP($A151,Jeugdleden!$A:$C,3,FALSE)&gt;=75,3,IF(VLOOKUP($A151,Jeugdleden!$A:$C,3,FALSE)&gt;=50,2,1)))))</f>
        <v>1</v>
      </c>
      <c r="S151" s="14">
        <f t="shared" si="11"/>
        <v>1</v>
      </c>
    </row>
    <row r="152" spans="1:19" x14ac:dyDescent="0.25">
      <c r="A152" s="25">
        <v>2219</v>
      </c>
      <c r="B152" s="25" t="str">
        <f>VLOOKUP($A152,Para!$D$1:$E$996,2,FALSE)</f>
        <v>Basket Stabroek</v>
      </c>
      <c r="C152" s="18">
        <f>IF(VLOOKUP($A152,Faciliteiten!$A:$D,3,FALSE)="&gt;=2m",5,IF(VLOOKUP($A152,Faciliteiten!$A:$D,3,FALSE)="&lt;2m-&gt;=1m",3,1))</f>
        <v>5</v>
      </c>
      <c r="D152" s="18">
        <f>IF(VLOOKUP($A152,Faciliteiten!$A:$D,4,FALSE)="Klasse 3",5,IF(VLOOKUP($A152,Faciliteiten!$A:$D,4,FALSE)="Klasse 2",3,1))</f>
        <v>5</v>
      </c>
      <c r="E152" s="20">
        <f t="shared" si="8"/>
        <v>10</v>
      </c>
      <c r="F152" s="6">
        <f>IF(ISERROR(VLOOKUP($A152,'Fanion Heren'!$A:$C,3,FALSE))=TRUE,0,IF(VLOOKUP($A152,'Fanion Heren'!$A:$C,3,FALSE)="BNXT",3,IF(LEFT(VLOOKUP($A152,'Fanion Heren'!$A:$C,3,FALSE),1)="T",3,IF(LEFT(VLOOKUP($A152,'Fanion Heren'!$A:$C,3,FALSE),1)="L",2,IF(LEFT(VLOOKUP($A152,'Fanion Heren'!$A:$C,3,FALSE),1)="P",1,0)))))</f>
        <v>1</v>
      </c>
      <c r="G152" s="6">
        <f>IF(ISERROR(VLOOKUP($A152,'Fanion Heren'!$E:$G,3,FALSE))=TRUE,0,IF(VLOOKUP($A152,'Fanion Heren'!$E:$G,3,FALSE)="EML",2,IF(LEFT(VLOOKUP($A152,'Fanion Heren'!$E:$G,3,FALSE),1)="T",2,IF(LEFT(VLOOKUP($A152,'Fanion Heren'!$E:$G,3,FALSE),1)="L",2,IF(LEFT(VLOOKUP($A152,'Fanion Heren'!$E:$G,3,FALSE),1)="P",1,0)))))</f>
        <v>0</v>
      </c>
      <c r="H152" s="6" t="str">
        <f>VLOOKUP($A152,'Aantal &lt;21'!$A:$C,3,FALSE)</f>
        <v/>
      </c>
      <c r="I152" s="6">
        <f>IF(ISERROR(VLOOKUP($A152,Jeugdfonds!$A:$C,3,FALSE))=TRUE,1,IF(VLOOKUP($A152,Jeugdfonds!$A:$C,3,FALSE)&gt;=6000,5,IF(VLOOKUP($A152,Jeugdfonds!$A:$C,3,FALSE)&gt;=3000,4,IF(VLOOKUP($A152,Jeugdfonds!$A:$C,3,FALSE)&gt;=1000,3,IF(VLOOKUP($A152,Jeugdfonds!$A:$C,3,FALSE)&gt;=100,2,1)))))</f>
        <v>3</v>
      </c>
      <c r="J152" s="10">
        <f t="shared" si="9"/>
        <v>4</v>
      </c>
      <c r="K152" s="7">
        <f>IF(ISERROR(VLOOKUP($A152,'Fanion Dames'!$A:$C,3,FALSE))=TRUE,0,IF(LEFT(VLOOKUP($A152,'Fanion Dames'!$A:$C,3,FALSE),1)="T",3,IF(LEFT(VLOOKUP($A152,'Fanion Dames'!$A:$C,3,FALSE),1)="L",2,IF(LEFT(VLOOKUP($A152,'Fanion Dames'!$A:$C,3,FALSE),1)="P",1,0))))</f>
        <v>0</v>
      </c>
      <c r="L152" s="7">
        <f>IF(ISERROR(VLOOKUP($A152,'Fanion Dames'!$E:$G,3,FALSE))=TRUE,0,IF(LEFT(VLOOKUP($A152,'Fanion Dames'!$E:$G,3,FALSE),1)="T",2,IF(LEFT(VLOOKUP($A152,'Fanion Dames'!$E:$G,3,FALSE),1)="L",2,IF(LEFT(VLOOKUP($A152,'Fanion Dames'!$E:$G,3,FALSE),1)="P",1,0))))</f>
        <v>0</v>
      </c>
      <c r="M152" s="7" t="str">
        <f>VLOOKUP($A152,'Aantal &lt;21'!$A:$D,4,FALSE)</f>
        <v/>
      </c>
      <c r="N152" s="7">
        <f>IF(ISERROR(VLOOKUP(A152,Jeugdfonds!A144:C368,3,FALSE))=TRUE,1,IF(VLOOKUP(A152,Jeugdfonds!A144:C368,3,FALSE)&gt;=6000,5,IF(VLOOKUP(A152,Jeugdfonds!A144:C368,3,FALSE)&gt;=3000,4,IF(VLOOKUP(A152,Jeugdfonds!A144:C368,3,FALSE)&gt;=1000,3,IF(VLOOKUP(A152,Jeugdfonds!A144:C368,3,FALSE)&gt;=100,2,1)))))</f>
        <v>3</v>
      </c>
      <c r="O152" s="16">
        <f t="shared" si="10"/>
        <v>3</v>
      </c>
      <c r="P152" s="12">
        <f>IF(ISERROR(VLOOKUP($A152,Jeugdcoördinator!$A:$C,4,FALSE))=TRUE,0,IF(VLOOKUP($A152,Jeugdcoördinator!$A:$C,4,FALSE)="Professioneel",3,IF(VLOOKUP($A152,Jeugdcoördinator!$A:$C,4,FALSE)="Vrijwilliger",2,0)))</f>
        <v>0</v>
      </c>
      <c r="Q152" s="12">
        <f>IF(VLOOKUP($A152,'Extra Dipl. Onderbouw'!A:C,3,FALSE)="",0,IF(VLOOKUP($A152,'Extra Dipl. Onderbouw'!A:C,3,FALSE)&lt;&gt;"Instructeur B",3,1))</f>
        <v>3</v>
      </c>
      <c r="R152" s="12">
        <f>IF(ISERROR(VLOOKUP($A152,Jeugdleden!$A:$C,3,FALSE))=TRUE,1,IF(VLOOKUP($A152,Jeugdleden!$A:$C,3,FALSE)&gt;=125,5,IF(VLOOKUP($A152,Jeugdleden!$A:$C,3,FALSE)&gt;=100,4,IF(VLOOKUP($A152,Jeugdleden!$A:$C,3,FALSE)&gt;=75,3,IF(VLOOKUP($A152,Jeugdleden!$A:$C,3,FALSE)&gt;=50,2,1)))))</f>
        <v>4</v>
      </c>
      <c r="S152" s="14">
        <f t="shared" si="11"/>
        <v>7</v>
      </c>
    </row>
    <row r="153" spans="1:19" x14ac:dyDescent="0.25">
      <c r="A153" s="25">
        <v>2237</v>
      </c>
      <c r="B153" s="25" t="str">
        <f>VLOOKUP($A153,Para!$D$1:$E$996,2,FALSE)</f>
        <v>Triton Leuven</v>
      </c>
      <c r="C153" s="18">
        <f>IF(VLOOKUP($A153,Faciliteiten!$A:$D,3,FALSE)="&gt;=2m",5,IF(VLOOKUP($A153,Faciliteiten!$A:$D,3,FALSE)="&lt;2m-&gt;=1m",3,1))</f>
        <v>5</v>
      </c>
      <c r="D153" s="18">
        <f>IF(VLOOKUP($A153,Faciliteiten!$A:$D,4,FALSE)="Klasse 3",5,IF(VLOOKUP($A153,Faciliteiten!$A:$D,4,FALSE)="Klasse 2",3,1))</f>
        <v>5</v>
      </c>
      <c r="E153" s="20">
        <f t="shared" si="8"/>
        <v>10</v>
      </c>
      <c r="F153" s="6">
        <f>IF(ISERROR(VLOOKUP($A153,'Fanion Heren'!$A:$C,3,FALSE))=TRUE,0,IF(VLOOKUP($A153,'Fanion Heren'!$A:$C,3,FALSE)="BNXT",3,IF(LEFT(VLOOKUP($A153,'Fanion Heren'!$A:$C,3,FALSE),1)="T",3,IF(LEFT(VLOOKUP($A153,'Fanion Heren'!$A:$C,3,FALSE),1)="L",2,IF(LEFT(VLOOKUP($A153,'Fanion Heren'!$A:$C,3,FALSE),1)="P",1,0)))))</f>
        <v>1</v>
      </c>
      <c r="G153" s="6">
        <f>IF(ISERROR(VLOOKUP($A153,'Fanion Heren'!$E:$G,3,FALSE))=TRUE,0,IF(VLOOKUP($A153,'Fanion Heren'!$E:$G,3,FALSE)="EML",2,IF(LEFT(VLOOKUP($A153,'Fanion Heren'!$E:$G,3,FALSE),1)="T",2,IF(LEFT(VLOOKUP($A153,'Fanion Heren'!$E:$G,3,FALSE),1)="L",2,IF(LEFT(VLOOKUP($A153,'Fanion Heren'!$E:$G,3,FALSE),1)="P",1,0)))))</f>
        <v>0</v>
      </c>
      <c r="H153" s="6" t="str">
        <f>VLOOKUP($A153,'Aantal &lt;21'!$A:$C,3,FALSE)</f>
        <v/>
      </c>
      <c r="I153" s="6">
        <f>IF(ISERROR(VLOOKUP($A153,Jeugdfonds!$A:$C,3,FALSE))=TRUE,1,IF(VLOOKUP($A153,Jeugdfonds!$A:$C,3,FALSE)&gt;=6000,5,IF(VLOOKUP($A153,Jeugdfonds!$A:$C,3,FALSE)&gt;=3000,4,IF(VLOOKUP($A153,Jeugdfonds!$A:$C,3,FALSE)&gt;=1000,3,IF(VLOOKUP($A153,Jeugdfonds!$A:$C,3,FALSE)&gt;=100,2,1)))))</f>
        <v>1</v>
      </c>
      <c r="J153" s="10">
        <f t="shared" si="9"/>
        <v>2</v>
      </c>
      <c r="K153" s="7">
        <f>IF(ISERROR(VLOOKUP($A153,'Fanion Dames'!$A:$C,3,FALSE))=TRUE,0,IF(LEFT(VLOOKUP($A153,'Fanion Dames'!$A:$C,3,FALSE),1)="T",3,IF(LEFT(VLOOKUP($A153,'Fanion Dames'!$A:$C,3,FALSE),1)="L",2,IF(LEFT(VLOOKUP($A153,'Fanion Dames'!$A:$C,3,FALSE),1)="P",1,0))))</f>
        <v>1</v>
      </c>
      <c r="L153" s="7">
        <f>IF(ISERROR(VLOOKUP($A153,'Fanion Dames'!$E:$G,3,FALSE))=TRUE,0,IF(LEFT(VLOOKUP($A153,'Fanion Dames'!$E:$G,3,FALSE),1)="T",2,IF(LEFT(VLOOKUP($A153,'Fanion Dames'!$E:$G,3,FALSE),1)="L",2,IF(LEFT(VLOOKUP($A153,'Fanion Dames'!$E:$G,3,FALSE),1)="P",1,0))))</f>
        <v>0</v>
      </c>
      <c r="M153" s="7" t="str">
        <f>VLOOKUP($A153,'Aantal &lt;21'!$A:$D,4,FALSE)</f>
        <v/>
      </c>
      <c r="N153" s="7">
        <f>IF(ISERROR(VLOOKUP(A153,Jeugdfonds!A144:C369,3,FALSE))=TRUE,1,IF(VLOOKUP(A153,Jeugdfonds!A144:C369,3,FALSE)&gt;=6000,5,IF(VLOOKUP(A153,Jeugdfonds!A144:C369,3,FALSE)&gt;=3000,4,IF(VLOOKUP(A153,Jeugdfonds!A144:C369,3,FALSE)&gt;=1000,3,IF(VLOOKUP(A153,Jeugdfonds!A144:C369,3,FALSE)&gt;=100,2,1)))))</f>
        <v>1</v>
      </c>
      <c r="O153" s="16">
        <f t="shared" si="10"/>
        <v>2</v>
      </c>
      <c r="P153" s="12">
        <f>IF(ISERROR(VLOOKUP($A153,Jeugdcoördinator!$A:$C,4,FALSE))=TRUE,0,IF(VLOOKUP($A153,Jeugdcoördinator!$A:$C,4,FALSE)="Professioneel",3,IF(VLOOKUP($A153,Jeugdcoördinator!$A:$C,4,FALSE)="Vrijwilliger",2,0)))</f>
        <v>0</v>
      </c>
      <c r="Q153" s="12">
        <f>IF(VLOOKUP($A153,'Extra Dipl. Onderbouw'!A:C,3,FALSE)="",0,IF(VLOOKUP($A153,'Extra Dipl. Onderbouw'!A:C,3,FALSE)&lt;&gt;"Instructeur B",3,1))</f>
        <v>0</v>
      </c>
      <c r="R153" s="12">
        <f>IF(ISERROR(VLOOKUP($A153,Jeugdleden!$A:$C,3,FALSE))=TRUE,1,IF(VLOOKUP($A153,Jeugdleden!$A:$C,3,FALSE)&gt;=125,5,IF(VLOOKUP($A153,Jeugdleden!$A:$C,3,FALSE)&gt;=100,4,IF(VLOOKUP($A153,Jeugdleden!$A:$C,3,FALSE)&gt;=75,3,IF(VLOOKUP($A153,Jeugdleden!$A:$C,3,FALSE)&gt;=50,2,1)))))</f>
        <v>1</v>
      </c>
      <c r="S153" s="14">
        <f t="shared" si="11"/>
        <v>1</v>
      </c>
    </row>
    <row r="154" spans="1:19" x14ac:dyDescent="0.25">
      <c r="A154" s="25">
        <v>2238</v>
      </c>
      <c r="B154" s="25" t="str">
        <f>VLOOKUP($A154,Para!$D$1:$E$996,2,FALSE)</f>
        <v>Kangoeroes Basket Mechelen</v>
      </c>
      <c r="C154" s="18">
        <f>IF(VLOOKUP($A154,Faciliteiten!$A:$D,3,FALSE)="&gt;=2m",5,IF(VLOOKUP($A154,Faciliteiten!$A:$D,3,FALSE)="&lt;2m-&gt;=1m",3,1))</f>
        <v>3</v>
      </c>
      <c r="D154" s="18">
        <f>IF(VLOOKUP($A154,Faciliteiten!$A:$D,4,FALSE)="Klasse 3",5,IF(VLOOKUP($A154,Faciliteiten!$A:$D,4,FALSE)="Klasse 2",3,1))</f>
        <v>5</v>
      </c>
      <c r="E154" s="20">
        <f t="shared" si="8"/>
        <v>8</v>
      </c>
      <c r="F154" s="6">
        <f>IF(ISERROR(VLOOKUP($A154,'Fanion Heren'!$A:$C,3,FALSE))=TRUE,0,IF(VLOOKUP($A154,'Fanion Heren'!$A:$C,3,FALSE)="BNXT",3,IF(LEFT(VLOOKUP($A154,'Fanion Heren'!$A:$C,3,FALSE),1)="T",3,IF(LEFT(VLOOKUP($A154,'Fanion Heren'!$A:$C,3,FALSE),1)="L",2,IF(LEFT(VLOOKUP($A154,'Fanion Heren'!$A:$C,3,FALSE),1)="P",1,0)))))</f>
        <v>3</v>
      </c>
      <c r="G154" s="6">
        <f>IF(ISERROR(VLOOKUP($A154,'Fanion Heren'!$E:$G,3,FALSE))=TRUE,0,IF(VLOOKUP($A154,'Fanion Heren'!$E:$G,3,FALSE)="EML",2,IF(LEFT(VLOOKUP($A154,'Fanion Heren'!$E:$G,3,FALSE),1)="T",2,IF(LEFT(VLOOKUP($A154,'Fanion Heren'!$E:$G,3,FALSE),1)="L",2,IF(LEFT(VLOOKUP($A154,'Fanion Heren'!$E:$G,3,FALSE),1)="P",1,0)))))</f>
        <v>2</v>
      </c>
      <c r="H154" s="6">
        <f>VLOOKUP($A154,'Aantal &lt;21'!$A:$C,3,FALSE)</f>
        <v>5</v>
      </c>
      <c r="I154" s="6">
        <f>IF(ISERROR(VLOOKUP($A154,Jeugdfonds!$A:$C,3,FALSE))=TRUE,1,IF(VLOOKUP($A154,Jeugdfonds!$A:$C,3,FALSE)&gt;=6000,5,IF(VLOOKUP($A154,Jeugdfonds!$A:$C,3,FALSE)&gt;=3000,4,IF(VLOOKUP($A154,Jeugdfonds!$A:$C,3,FALSE)&gt;=1000,3,IF(VLOOKUP($A154,Jeugdfonds!$A:$C,3,FALSE)&gt;=100,2,1)))))</f>
        <v>5</v>
      </c>
      <c r="J154" s="10">
        <f t="shared" si="9"/>
        <v>15</v>
      </c>
      <c r="K154" s="7">
        <f>IF(ISERROR(VLOOKUP($A154,'Fanion Dames'!$A:$C,3,FALSE))=TRUE,0,IF(LEFT(VLOOKUP($A154,'Fanion Dames'!$A:$C,3,FALSE),1)="T",3,IF(LEFT(VLOOKUP($A154,'Fanion Dames'!$A:$C,3,FALSE),1)="L",2,IF(LEFT(VLOOKUP($A154,'Fanion Dames'!$A:$C,3,FALSE),1)="P",1,0))))</f>
        <v>3</v>
      </c>
      <c r="L154" s="7">
        <f>IF(ISERROR(VLOOKUP($A154,'Fanion Dames'!$E:$G,3,FALSE))=TRUE,0,IF(LEFT(VLOOKUP($A154,'Fanion Dames'!$E:$G,3,FALSE),1)="T",2,IF(LEFT(VLOOKUP($A154,'Fanion Dames'!$E:$G,3,FALSE),1)="L",2,IF(LEFT(VLOOKUP($A154,'Fanion Dames'!$E:$G,3,FALSE),1)="P",1,0))))</f>
        <v>2</v>
      </c>
      <c r="M154" s="7">
        <f>VLOOKUP($A154,'Aantal &lt;21'!$A:$D,4,FALSE)</f>
        <v>5</v>
      </c>
      <c r="N154" s="7">
        <f>IF(ISERROR(VLOOKUP(A154,Jeugdfonds!A145:C370,3,FALSE))=TRUE,1,IF(VLOOKUP(A154,Jeugdfonds!A145:C370,3,FALSE)&gt;=6000,5,IF(VLOOKUP(A154,Jeugdfonds!A145:C370,3,FALSE)&gt;=3000,4,IF(VLOOKUP(A154,Jeugdfonds!A145:C370,3,FALSE)&gt;=1000,3,IF(VLOOKUP(A154,Jeugdfonds!A145:C370,3,FALSE)&gt;=100,2,1)))))</f>
        <v>5</v>
      </c>
      <c r="O154" s="16">
        <f t="shared" si="10"/>
        <v>15</v>
      </c>
      <c r="P154" s="12">
        <f>IF(ISERROR(VLOOKUP($A154,Jeugdcoördinator!$A:$C,4,FALSE))=TRUE,0,IF(VLOOKUP($A154,Jeugdcoördinator!$A:$C,4,FALSE)="Professioneel",3,IF(VLOOKUP($A154,Jeugdcoördinator!$A:$C,4,FALSE)="Vrijwilliger",2,0)))</f>
        <v>0</v>
      </c>
      <c r="Q154" s="12">
        <f>IF(VLOOKUP($A154,'Extra Dipl. Onderbouw'!A:C,3,FALSE)="",0,IF(VLOOKUP($A154,'Extra Dipl. Onderbouw'!A:C,3,FALSE)&lt;&gt;"Instructeur B",3,1))</f>
        <v>3</v>
      </c>
      <c r="R154" s="12">
        <f>IF(ISERROR(VLOOKUP($A154,Jeugdleden!$A:$C,3,FALSE))=TRUE,1,IF(VLOOKUP($A154,Jeugdleden!$A:$C,3,FALSE)&gt;=125,5,IF(VLOOKUP($A154,Jeugdleden!$A:$C,3,FALSE)&gt;=100,4,IF(VLOOKUP($A154,Jeugdleden!$A:$C,3,FALSE)&gt;=75,3,IF(VLOOKUP($A154,Jeugdleden!$A:$C,3,FALSE)&gt;=50,2,1)))))</f>
        <v>5</v>
      </c>
      <c r="S154" s="14">
        <f t="shared" si="11"/>
        <v>8</v>
      </c>
    </row>
    <row r="155" spans="1:19" x14ac:dyDescent="0.25">
      <c r="A155" s="25">
        <v>2288</v>
      </c>
      <c r="B155" s="25" t="str">
        <f>VLOOKUP($A155,Para!$D$1:$E$996,2,FALSE)</f>
        <v>BBC Coveco Niel</v>
      </c>
      <c r="C155" s="18">
        <f>IF(VLOOKUP($A155,Faciliteiten!$A:$D,3,FALSE)="&gt;=2m",5,IF(VLOOKUP($A155,Faciliteiten!$A:$D,3,FALSE)="&lt;2m-&gt;=1m",3,1))</f>
        <v>5</v>
      </c>
      <c r="D155" s="18">
        <f>IF(VLOOKUP($A155,Faciliteiten!$A:$D,4,FALSE)="Klasse 3",5,IF(VLOOKUP($A155,Faciliteiten!$A:$D,4,FALSE)="Klasse 2",3,1))</f>
        <v>5</v>
      </c>
      <c r="E155" s="20">
        <f t="shared" si="8"/>
        <v>10</v>
      </c>
      <c r="F155" s="6">
        <f>IF(ISERROR(VLOOKUP($A155,'Fanion Heren'!$A:$C,3,FALSE))=TRUE,0,IF(VLOOKUP($A155,'Fanion Heren'!$A:$C,3,FALSE)="BNXT",3,IF(LEFT(VLOOKUP($A155,'Fanion Heren'!$A:$C,3,FALSE),1)="T",3,IF(LEFT(VLOOKUP($A155,'Fanion Heren'!$A:$C,3,FALSE),1)="L",2,IF(LEFT(VLOOKUP($A155,'Fanion Heren'!$A:$C,3,FALSE),1)="P",1,0)))))</f>
        <v>0</v>
      </c>
      <c r="G155" s="6">
        <f>IF(ISERROR(VLOOKUP($A155,'Fanion Heren'!$E:$G,3,FALSE))=TRUE,0,IF(VLOOKUP($A155,'Fanion Heren'!$E:$G,3,FALSE)="EML",2,IF(LEFT(VLOOKUP($A155,'Fanion Heren'!$E:$G,3,FALSE),1)="T",2,IF(LEFT(VLOOKUP($A155,'Fanion Heren'!$E:$G,3,FALSE),1)="L",2,IF(LEFT(VLOOKUP($A155,'Fanion Heren'!$E:$G,3,FALSE),1)="P",1,0)))))</f>
        <v>0</v>
      </c>
      <c r="H155" s="6" t="str">
        <f>VLOOKUP($A155,'Aantal &lt;21'!$A:$C,3,FALSE)</f>
        <v/>
      </c>
      <c r="I155" s="6">
        <f>IF(ISERROR(VLOOKUP($A155,Jeugdfonds!$A:$C,3,FALSE))=TRUE,1,IF(VLOOKUP($A155,Jeugdfonds!$A:$C,3,FALSE)&gt;=6000,5,IF(VLOOKUP($A155,Jeugdfonds!$A:$C,3,FALSE)&gt;=3000,4,IF(VLOOKUP($A155,Jeugdfonds!$A:$C,3,FALSE)&gt;=1000,3,IF(VLOOKUP($A155,Jeugdfonds!$A:$C,3,FALSE)&gt;=100,2,1)))))</f>
        <v>3</v>
      </c>
      <c r="J155" s="10">
        <f t="shared" si="9"/>
        <v>3</v>
      </c>
      <c r="K155" s="7">
        <f>IF(ISERROR(VLOOKUP($A155,'Fanion Dames'!$A:$C,3,FALSE))=TRUE,0,IF(LEFT(VLOOKUP($A155,'Fanion Dames'!$A:$C,3,FALSE),1)="T",3,IF(LEFT(VLOOKUP($A155,'Fanion Dames'!$A:$C,3,FALSE),1)="L",2,IF(LEFT(VLOOKUP($A155,'Fanion Dames'!$A:$C,3,FALSE),1)="P",1,0))))</f>
        <v>0</v>
      </c>
      <c r="L155" s="7">
        <f>IF(ISERROR(VLOOKUP($A155,'Fanion Dames'!$E:$G,3,FALSE))=TRUE,0,IF(LEFT(VLOOKUP($A155,'Fanion Dames'!$E:$G,3,FALSE),1)="T",2,IF(LEFT(VLOOKUP($A155,'Fanion Dames'!$E:$G,3,FALSE),1)="L",2,IF(LEFT(VLOOKUP($A155,'Fanion Dames'!$E:$G,3,FALSE),1)="P",1,0))))</f>
        <v>0</v>
      </c>
      <c r="M155" s="7" t="str">
        <f>VLOOKUP($A155,'Aantal &lt;21'!$A:$D,4,FALSE)</f>
        <v/>
      </c>
      <c r="N155" s="7">
        <f>IF(ISERROR(VLOOKUP(A155,Jeugdfonds!A147:C372,3,FALSE))=TRUE,1,IF(VLOOKUP(A155,Jeugdfonds!A147:C372,3,FALSE)&gt;=6000,5,IF(VLOOKUP(A155,Jeugdfonds!A147:C372,3,FALSE)&gt;=3000,4,IF(VLOOKUP(A155,Jeugdfonds!A147:C372,3,FALSE)&gt;=1000,3,IF(VLOOKUP(A155,Jeugdfonds!A147:C372,3,FALSE)&gt;=100,2,1)))))</f>
        <v>3</v>
      </c>
      <c r="O155" s="16">
        <f t="shared" si="10"/>
        <v>3</v>
      </c>
      <c r="P155" s="12">
        <f>IF(ISERROR(VLOOKUP($A155,Jeugdcoördinator!$A:$C,4,FALSE))=TRUE,0,IF(VLOOKUP($A155,Jeugdcoördinator!$A:$C,4,FALSE)="Professioneel",3,IF(VLOOKUP($A155,Jeugdcoördinator!$A:$C,4,FALSE)="Vrijwilliger",2,0)))</f>
        <v>0</v>
      </c>
      <c r="Q155" s="12">
        <f>IF(VLOOKUP($A155,'Extra Dipl. Onderbouw'!A:C,3,FALSE)="",0,IF(VLOOKUP($A155,'Extra Dipl. Onderbouw'!A:C,3,FALSE)&lt;&gt;"Instructeur B",3,1))</f>
        <v>1</v>
      </c>
      <c r="R155" s="12">
        <f>IF(ISERROR(VLOOKUP($A155,Jeugdleden!$A:$C,3,FALSE))=TRUE,1,IF(VLOOKUP($A155,Jeugdleden!$A:$C,3,FALSE)&gt;=125,5,IF(VLOOKUP($A155,Jeugdleden!$A:$C,3,FALSE)&gt;=100,4,IF(VLOOKUP($A155,Jeugdleden!$A:$C,3,FALSE)&gt;=75,3,IF(VLOOKUP($A155,Jeugdleden!$A:$C,3,FALSE)&gt;=50,2,1)))))</f>
        <v>5</v>
      </c>
      <c r="S155" s="14">
        <f t="shared" si="11"/>
        <v>6</v>
      </c>
    </row>
    <row r="156" spans="1:19" x14ac:dyDescent="0.25">
      <c r="A156" s="25">
        <v>2294</v>
      </c>
      <c r="B156" s="25" t="str">
        <f>VLOOKUP($A156,Para!$D$1:$E$996,2,FALSE)</f>
        <v>Notre Dame Blue Tigers Leuven</v>
      </c>
      <c r="C156" s="18">
        <f>IF(VLOOKUP($A156,Faciliteiten!$A:$D,3,FALSE)="&gt;=2m",5,IF(VLOOKUP($A156,Faciliteiten!$A:$D,3,FALSE)="&lt;2m-&gt;=1m",3,1))</f>
        <v>5</v>
      </c>
      <c r="D156" s="18">
        <f>IF(VLOOKUP($A156,Faciliteiten!$A:$D,4,FALSE)="Klasse 3",5,IF(VLOOKUP($A156,Faciliteiten!$A:$D,4,FALSE)="Klasse 2",3,1))</f>
        <v>5</v>
      </c>
      <c r="E156" s="20">
        <f t="shared" si="8"/>
        <v>10</v>
      </c>
      <c r="F156" s="6">
        <f>IF(ISERROR(VLOOKUP($A156,'Fanion Heren'!$A:$C,3,FALSE))=TRUE,0,IF(VLOOKUP($A156,'Fanion Heren'!$A:$C,3,FALSE)="BNXT",3,IF(LEFT(VLOOKUP($A156,'Fanion Heren'!$A:$C,3,FALSE),1)="T",3,IF(LEFT(VLOOKUP($A156,'Fanion Heren'!$A:$C,3,FALSE),1)="L",2,IF(LEFT(VLOOKUP($A156,'Fanion Heren'!$A:$C,3,FALSE),1)="P",1,0)))))</f>
        <v>0</v>
      </c>
      <c r="G156" s="6">
        <f>IF(ISERROR(VLOOKUP($A156,'Fanion Heren'!$E:$G,3,FALSE))=TRUE,0,IF(VLOOKUP($A156,'Fanion Heren'!$E:$G,3,FALSE)="EML",2,IF(LEFT(VLOOKUP($A156,'Fanion Heren'!$E:$G,3,FALSE),1)="T",2,IF(LEFT(VLOOKUP($A156,'Fanion Heren'!$E:$G,3,FALSE),1)="L",2,IF(LEFT(VLOOKUP($A156,'Fanion Heren'!$E:$G,3,FALSE),1)="P",1,0)))))</f>
        <v>0</v>
      </c>
      <c r="H156" s="6" t="str">
        <f>VLOOKUP($A156,'Aantal &lt;21'!$A:$C,3,FALSE)</f>
        <v/>
      </c>
      <c r="I156" s="6">
        <f>IF(ISERROR(VLOOKUP($A156,Jeugdfonds!$A:$C,3,FALSE))=TRUE,1,IF(VLOOKUP($A156,Jeugdfonds!$A:$C,3,FALSE)&gt;=6000,5,IF(VLOOKUP($A156,Jeugdfonds!$A:$C,3,FALSE)&gt;=3000,4,IF(VLOOKUP($A156,Jeugdfonds!$A:$C,3,FALSE)&gt;=1000,3,IF(VLOOKUP($A156,Jeugdfonds!$A:$C,3,FALSE)&gt;=100,2,1)))))</f>
        <v>3</v>
      </c>
      <c r="J156" s="10">
        <f t="shared" si="9"/>
        <v>3</v>
      </c>
      <c r="K156" s="7">
        <f>IF(ISERROR(VLOOKUP($A156,'Fanion Dames'!$A:$C,3,FALSE))=TRUE,0,IF(LEFT(VLOOKUP($A156,'Fanion Dames'!$A:$C,3,FALSE),1)="T",3,IF(LEFT(VLOOKUP($A156,'Fanion Dames'!$A:$C,3,FALSE),1)="L",2,IF(LEFT(VLOOKUP($A156,'Fanion Dames'!$A:$C,3,FALSE),1)="P",1,0))))</f>
        <v>2</v>
      </c>
      <c r="L156" s="7">
        <f>IF(ISERROR(VLOOKUP($A156,'Fanion Dames'!$E:$G,3,FALSE))=TRUE,0,IF(LEFT(VLOOKUP($A156,'Fanion Dames'!$E:$G,3,FALSE),1)="T",2,IF(LEFT(VLOOKUP($A156,'Fanion Dames'!$E:$G,3,FALSE),1)="L",2,IF(LEFT(VLOOKUP($A156,'Fanion Dames'!$E:$G,3,FALSE),1)="P",1,0))))</f>
        <v>1</v>
      </c>
      <c r="M156" s="7">
        <f>VLOOKUP($A156,'Aantal &lt;21'!$A:$D,4,FALSE)</f>
        <v>2</v>
      </c>
      <c r="N156" s="7">
        <f>IF(ISERROR(VLOOKUP(A156,Jeugdfonds!A148:C373,3,FALSE))=TRUE,1,IF(VLOOKUP(A156,Jeugdfonds!A148:C373,3,FALSE)&gt;=6000,5,IF(VLOOKUP(A156,Jeugdfonds!A148:C373,3,FALSE)&gt;=3000,4,IF(VLOOKUP(A156,Jeugdfonds!A148:C373,3,FALSE)&gt;=1000,3,IF(VLOOKUP(A156,Jeugdfonds!A148:C373,3,FALSE)&gt;=100,2,1)))))</f>
        <v>3</v>
      </c>
      <c r="O156" s="16">
        <f t="shared" si="10"/>
        <v>8</v>
      </c>
      <c r="P156" s="12">
        <f>IF(ISERROR(VLOOKUP($A156,Jeugdcoördinator!$A:$C,4,FALSE))=TRUE,0,IF(VLOOKUP($A156,Jeugdcoördinator!$A:$C,4,FALSE)="Professioneel",3,IF(VLOOKUP($A156,Jeugdcoördinator!$A:$C,4,FALSE)="Vrijwilliger",2,0)))</f>
        <v>0</v>
      </c>
      <c r="Q156" s="12">
        <f>IF(VLOOKUP($A156,'Extra Dipl. Onderbouw'!A:C,3,FALSE)="",0,IF(VLOOKUP($A156,'Extra Dipl. Onderbouw'!A:C,3,FALSE)&lt;&gt;"Instructeur B",3,1))</f>
        <v>0</v>
      </c>
      <c r="R156" s="12">
        <f>IF(ISERROR(VLOOKUP($A156,Jeugdleden!$A:$C,3,FALSE))=TRUE,1,IF(VLOOKUP($A156,Jeugdleden!$A:$C,3,FALSE)&gt;=125,5,IF(VLOOKUP($A156,Jeugdleden!$A:$C,3,FALSE)&gt;=100,4,IF(VLOOKUP($A156,Jeugdleden!$A:$C,3,FALSE)&gt;=75,3,IF(VLOOKUP($A156,Jeugdleden!$A:$C,3,FALSE)&gt;=50,2,1)))))</f>
        <v>5</v>
      </c>
      <c r="S156" s="14">
        <f t="shared" si="11"/>
        <v>5</v>
      </c>
    </row>
    <row r="157" spans="1:19" x14ac:dyDescent="0.25">
      <c r="A157" s="25">
        <v>2317</v>
      </c>
      <c r="B157" s="25" t="str">
        <f>VLOOKUP($A157,Para!$D$1:$E$996,2,FALSE)</f>
        <v>DBC Osiris Okapi Aalst</v>
      </c>
      <c r="C157" s="18">
        <f>IF(VLOOKUP($A157,Faciliteiten!$A:$D,3,FALSE)="&gt;=2m",5,IF(VLOOKUP($A157,Faciliteiten!$A:$D,3,FALSE)="&lt;2m-&gt;=1m",3,1))</f>
        <v>5</v>
      </c>
      <c r="D157" s="18">
        <f>IF(VLOOKUP($A157,Faciliteiten!$A:$D,4,FALSE)="Klasse 3",5,IF(VLOOKUP($A157,Faciliteiten!$A:$D,4,FALSE)="Klasse 2",3,1))</f>
        <v>5</v>
      </c>
      <c r="E157" s="20">
        <f t="shared" si="8"/>
        <v>10</v>
      </c>
      <c r="F157" s="6">
        <f>IF(ISERROR(VLOOKUP($A157,'Fanion Heren'!$A:$C,3,FALSE))=TRUE,0,IF(VLOOKUP($A157,'Fanion Heren'!$A:$C,3,FALSE)="BNXT",3,IF(LEFT(VLOOKUP($A157,'Fanion Heren'!$A:$C,3,FALSE),1)="T",3,IF(LEFT(VLOOKUP($A157,'Fanion Heren'!$A:$C,3,FALSE),1)="L",2,IF(LEFT(VLOOKUP($A157,'Fanion Heren'!$A:$C,3,FALSE),1)="P",1,0)))))</f>
        <v>0</v>
      </c>
      <c r="G157" s="6">
        <f>IF(ISERROR(VLOOKUP($A157,'Fanion Heren'!$E:$G,3,FALSE))=TRUE,0,IF(VLOOKUP($A157,'Fanion Heren'!$E:$G,3,FALSE)="EML",2,IF(LEFT(VLOOKUP($A157,'Fanion Heren'!$E:$G,3,FALSE),1)="T",2,IF(LEFT(VLOOKUP($A157,'Fanion Heren'!$E:$G,3,FALSE),1)="L",2,IF(LEFT(VLOOKUP($A157,'Fanion Heren'!$E:$G,3,FALSE),1)="P",1,0)))))</f>
        <v>0</v>
      </c>
      <c r="H157" s="6" t="str">
        <f>VLOOKUP($A157,'Aantal &lt;21'!$A:$C,3,FALSE)</f>
        <v/>
      </c>
      <c r="I157" s="6">
        <f>IF(ISERROR(VLOOKUP($A157,Jeugdfonds!$A:$C,3,FALSE))=TRUE,1,IF(VLOOKUP($A157,Jeugdfonds!$A:$C,3,FALSE)&gt;=6000,5,IF(VLOOKUP($A157,Jeugdfonds!$A:$C,3,FALSE)&gt;=3000,4,IF(VLOOKUP($A157,Jeugdfonds!$A:$C,3,FALSE)&gt;=1000,3,IF(VLOOKUP($A157,Jeugdfonds!$A:$C,3,FALSE)&gt;=100,2,1)))))</f>
        <v>2</v>
      </c>
      <c r="J157" s="10">
        <f t="shared" si="9"/>
        <v>2</v>
      </c>
      <c r="K157" s="7">
        <f>IF(ISERROR(VLOOKUP($A157,'Fanion Dames'!$A:$C,3,FALSE))=TRUE,0,IF(LEFT(VLOOKUP($A157,'Fanion Dames'!$A:$C,3,FALSE),1)="T",3,IF(LEFT(VLOOKUP($A157,'Fanion Dames'!$A:$C,3,FALSE),1)="L",2,IF(LEFT(VLOOKUP($A157,'Fanion Dames'!$A:$C,3,FALSE),1)="P",1,0))))</f>
        <v>2</v>
      </c>
      <c r="L157" s="7">
        <f>IF(ISERROR(VLOOKUP($A157,'Fanion Dames'!$E:$G,3,FALSE))=TRUE,0,IF(LEFT(VLOOKUP($A157,'Fanion Dames'!$E:$G,3,FALSE),1)="T",2,IF(LEFT(VLOOKUP($A157,'Fanion Dames'!$E:$G,3,FALSE),1)="L",2,IF(LEFT(VLOOKUP($A157,'Fanion Dames'!$E:$G,3,FALSE),1)="P",1,0))))</f>
        <v>2</v>
      </c>
      <c r="M157" s="7">
        <f>VLOOKUP($A157,'Aantal &lt;21'!$A:$D,4,FALSE)</f>
        <v>2</v>
      </c>
      <c r="N157" s="7">
        <f>IF(ISERROR(VLOOKUP(A157,Jeugdfonds!A151:C376,3,FALSE))=TRUE,1,IF(VLOOKUP(A157,Jeugdfonds!A151:C376,3,FALSE)&gt;=6000,5,IF(VLOOKUP(A157,Jeugdfonds!A151:C376,3,FALSE)&gt;=3000,4,IF(VLOOKUP(A157,Jeugdfonds!A151:C376,3,FALSE)&gt;=1000,3,IF(VLOOKUP(A157,Jeugdfonds!A151:C376,3,FALSE)&gt;=100,2,1)))))</f>
        <v>2</v>
      </c>
      <c r="O157" s="16">
        <f t="shared" si="10"/>
        <v>8</v>
      </c>
      <c r="P157" s="12">
        <f>IF(ISERROR(VLOOKUP($A157,Jeugdcoördinator!$A:$C,4,FALSE))=TRUE,0,IF(VLOOKUP($A157,Jeugdcoördinator!$A:$C,4,FALSE)="Professioneel",3,IF(VLOOKUP($A157,Jeugdcoördinator!$A:$C,4,FALSE)="Vrijwilliger",2,0)))</f>
        <v>0</v>
      </c>
      <c r="Q157" s="12">
        <f>IF(VLOOKUP($A157,'Extra Dipl. Onderbouw'!A:C,3,FALSE)="",0,IF(VLOOKUP($A157,'Extra Dipl. Onderbouw'!A:C,3,FALSE)&lt;&gt;"Instructeur B",3,1))</f>
        <v>0</v>
      </c>
      <c r="R157" s="12">
        <f>IF(ISERROR(VLOOKUP($A157,Jeugdleden!$A:$C,3,FALSE))=TRUE,1,IF(VLOOKUP($A157,Jeugdleden!$A:$C,3,FALSE)&gt;=125,5,IF(VLOOKUP($A157,Jeugdleden!$A:$C,3,FALSE)&gt;=100,4,IF(VLOOKUP($A157,Jeugdleden!$A:$C,3,FALSE)&gt;=75,3,IF(VLOOKUP($A157,Jeugdleden!$A:$C,3,FALSE)&gt;=50,2,1)))))</f>
        <v>4</v>
      </c>
      <c r="S157" s="14">
        <f t="shared" si="11"/>
        <v>4</v>
      </c>
    </row>
    <row r="158" spans="1:19" x14ac:dyDescent="0.25">
      <c r="A158" s="25">
        <v>2325</v>
      </c>
      <c r="B158" s="25" t="str">
        <f>VLOOKUP($A158,Para!$D$1:$E$996,2,FALSE)</f>
        <v>BBC Floorcouture Zoersel</v>
      </c>
      <c r="C158" s="18">
        <f>IF(VLOOKUP($A158,Faciliteiten!$A:$D,3,FALSE)="&gt;=2m",5,IF(VLOOKUP($A158,Faciliteiten!$A:$D,3,FALSE)="&lt;2m-&gt;=1m",3,1))</f>
        <v>3</v>
      </c>
      <c r="D158" s="18">
        <f>IF(VLOOKUP($A158,Faciliteiten!$A:$D,4,FALSE)="Klasse 3",5,IF(VLOOKUP($A158,Faciliteiten!$A:$D,4,FALSE)="Klasse 2",3,1))</f>
        <v>5</v>
      </c>
      <c r="E158" s="20">
        <f t="shared" si="8"/>
        <v>8</v>
      </c>
      <c r="F158" s="6">
        <f>IF(ISERROR(VLOOKUP($A158,'Fanion Heren'!$A:$C,3,FALSE))=TRUE,0,IF(VLOOKUP($A158,'Fanion Heren'!$A:$C,3,FALSE)="BNXT",3,IF(LEFT(VLOOKUP($A158,'Fanion Heren'!$A:$C,3,FALSE),1)="T",3,IF(LEFT(VLOOKUP($A158,'Fanion Heren'!$A:$C,3,FALSE),1)="L",2,IF(LEFT(VLOOKUP($A158,'Fanion Heren'!$A:$C,3,FALSE),1)="P",1,0)))))</f>
        <v>0</v>
      </c>
      <c r="G158" s="6">
        <f>IF(ISERROR(VLOOKUP($A158,'Fanion Heren'!$E:$G,3,FALSE))=TRUE,0,IF(VLOOKUP($A158,'Fanion Heren'!$E:$G,3,FALSE)="EML",2,IF(LEFT(VLOOKUP($A158,'Fanion Heren'!$E:$G,3,FALSE),1)="T",2,IF(LEFT(VLOOKUP($A158,'Fanion Heren'!$E:$G,3,FALSE),1)="L",2,IF(LEFT(VLOOKUP($A158,'Fanion Heren'!$E:$G,3,FALSE),1)="P",1,0)))))</f>
        <v>0</v>
      </c>
      <c r="H158" s="6" t="str">
        <f>VLOOKUP($A158,'Aantal &lt;21'!$A:$C,3,FALSE)</f>
        <v/>
      </c>
      <c r="I158" s="6">
        <f>IF(ISERROR(VLOOKUP($A158,Jeugdfonds!$A:$C,3,FALSE))=TRUE,1,IF(VLOOKUP($A158,Jeugdfonds!$A:$C,3,FALSE)&gt;=6000,5,IF(VLOOKUP($A158,Jeugdfonds!$A:$C,3,FALSE)&gt;=3000,4,IF(VLOOKUP($A158,Jeugdfonds!$A:$C,3,FALSE)&gt;=1000,3,IF(VLOOKUP($A158,Jeugdfonds!$A:$C,3,FALSE)&gt;=100,2,1)))))</f>
        <v>2</v>
      </c>
      <c r="J158" s="10">
        <f t="shared" si="9"/>
        <v>2</v>
      </c>
      <c r="K158" s="7">
        <f>IF(ISERROR(VLOOKUP($A158,'Fanion Dames'!$A:$C,3,FALSE))=TRUE,0,IF(LEFT(VLOOKUP($A158,'Fanion Dames'!$A:$C,3,FALSE),1)="T",3,IF(LEFT(VLOOKUP($A158,'Fanion Dames'!$A:$C,3,FALSE),1)="L",2,IF(LEFT(VLOOKUP($A158,'Fanion Dames'!$A:$C,3,FALSE),1)="P",1,0))))</f>
        <v>0</v>
      </c>
      <c r="L158" s="7">
        <f>IF(ISERROR(VLOOKUP($A158,'Fanion Dames'!$E:$G,3,FALSE))=TRUE,0,IF(LEFT(VLOOKUP($A158,'Fanion Dames'!$E:$G,3,FALSE),1)="T",2,IF(LEFT(VLOOKUP($A158,'Fanion Dames'!$E:$G,3,FALSE),1)="L",2,IF(LEFT(VLOOKUP($A158,'Fanion Dames'!$E:$G,3,FALSE),1)="P",1,0))))</f>
        <v>0</v>
      </c>
      <c r="M158" s="7" t="str">
        <f>VLOOKUP($A158,'Aantal &lt;21'!$A:$D,4,FALSE)</f>
        <v/>
      </c>
      <c r="N158" s="7">
        <f>IF(ISERROR(VLOOKUP(A158,Jeugdfonds!A152:C378,3,FALSE))=TRUE,1,IF(VLOOKUP(A158,Jeugdfonds!A152:C378,3,FALSE)&gt;=6000,5,IF(VLOOKUP(A158,Jeugdfonds!A152:C378,3,FALSE)&gt;=3000,4,IF(VLOOKUP(A158,Jeugdfonds!A152:C378,3,FALSE)&gt;=1000,3,IF(VLOOKUP(A158,Jeugdfonds!A152:C378,3,FALSE)&gt;=100,2,1)))))</f>
        <v>2</v>
      </c>
      <c r="O158" s="16">
        <f t="shared" si="10"/>
        <v>2</v>
      </c>
      <c r="P158" s="12">
        <f>IF(ISERROR(VLOOKUP($A158,Jeugdcoördinator!$A:$C,4,FALSE))=TRUE,0,IF(VLOOKUP($A158,Jeugdcoördinator!$A:$C,4,FALSE)="Professioneel",3,IF(VLOOKUP($A158,Jeugdcoördinator!$A:$C,4,FALSE)="Vrijwilliger",2,0)))</f>
        <v>0</v>
      </c>
      <c r="Q158" s="12">
        <f>IF(VLOOKUP($A158,'Extra Dipl. Onderbouw'!A:C,3,FALSE)="",0,IF(VLOOKUP($A158,'Extra Dipl. Onderbouw'!A:C,3,FALSE)&lt;&gt;"Instructeur B",3,1))</f>
        <v>0</v>
      </c>
      <c r="R158" s="12">
        <f>IF(ISERROR(VLOOKUP($A158,Jeugdleden!$A:$C,3,FALSE))=TRUE,1,IF(VLOOKUP($A158,Jeugdleden!$A:$C,3,FALSE)&gt;=125,5,IF(VLOOKUP($A158,Jeugdleden!$A:$C,3,FALSE)&gt;=100,4,IF(VLOOKUP($A158,Jeugdleden!$A:$C,3,FALSE)&gt;=75,3,IF(VLOOKUP($A158,Jeugdleden!$A:$C,3,FALSE)&gt;=50,2,1)))))</f>
        <v>2</v>
      </c>
      <c r="S158" s="14">
        <f t="shared" si="11"/>
        <v>2</v>
      </c>
    </row>
    <row r="159" spans="1:19" x14ac:dyDescent="0.25">
      <c r="A159" s="25">
        <v>2328</v>
      </c>
      <c r="B159" s="25" t="str">
        <f>VLOOKUP($A159,Para!$D$1:$E$996,2,FALSE)</f>
        <v>Bbv Oedelem</v>
      </c>
      <c r="C159" s="18">
        <f>IF(VLOOKUP($A159,Faciliteiten!$A:$D,3,FALSE)="&gt;=2m",5,IF(VLOOKUP($A159,Faciliteiten!$A:$D,3,FALSE)="&lt;2m-&gt;=1m",3,1))</f>
        <v>5</v>
      </c>
      <c r="D159" s="18">
        <f>IF(VLOOKUP($A159,Faciliteiten!$A:$D,4,FALSE)="Klasse 3",5,IF(VLOOKUP($A159,Faciliteiten!$A:$D,4,FALSE)="Klasse 2",3,1))</f>
        <v>5</v>
      </c>
      <c r="E159" s="20">
        <f t="shared" si="8"/>
        <v>10</v>
      </c>
      <c r="F159" s="6">
        <f>IF(ISERROR(VLOOKUP($A159,'Fanion Heren'!$A:$C,3,FALSE))=TRUE,0,IF(VLOOKUP($A159,'Fanion Heren'!$A:$C,3,FALSE)="BNXT",3,IF(LEFT(VLOOKUP($A159,'Fanion Heren'!$A:$C,3,FALSE),1)="T",3,IF(LEFT(VLOOKUP($A159,'Fanion Heren'!$A:$C,3,FALSE),1)="L",2,IF(LEFT(VLOOKUP($A159,'Fanion Heren'!$A:$C,3,FALSE),1)="P",1,0)))))</f>
        <v>0</v>
      </c>
      <c r="G159" s="6">
        <f>IF(ISERROR(VLOOKUP($A159,'Fanion Heren'!$E:$G,3,FALSE))=TRUE,0,IF(VLOOKUP($A159,'Fanion Heren'!$E:$G,3,FALSE)="EML",2,IF(LEFT(VLOOKUP($A159,'Fanion Heren'!$E:$G,3,FALSE),1)="T",2,IF(LEFT(VLOOKUP($A159,'Fanion Heren'!$E:$G,3,FALSE),1)="L",2,IF(LEFT(VLOOKUP($A159,'Fanion Heren'!$E:$G,3,FALSE),1)="P",1,0)))))</f>
        <v>0</v>
      </c>
      <c r="H159" s="6" t="str">
        <f>VLOOKUP($A159,'Aantal &lt;21'!$A:$C,3,FALSE)</f>
        <v/>
      </c>
      <c r="I159" s="6">
        <f>IF(ISERROR(VLOOKUP($A159,Jeugdfonds!$A:$C,3,FALSE))=TRUE,1,IF(VLOOKUP($A159,Jeugdfonds!$A:$C,3,FALSE)&gt;=6000,5,IF(VLOOKUP($A159,Jeugdfonds!$A:$C,3,FALSE)&gt;=3000,4,IF(VLOOKUP($A159,Jeugdfonds!$A:$C,3,FALSE)&gt;=1000,3,IF(VLOOKUP($A159,Jeugdfonds!$A:$C,3,FALSE)&gt;=100,2,1)))))</f>
        <v>2</v>
      </c>
      <c r="J159" s="10">
        <f t="shared" si="9"/>
        <v>2</v>
      </c>
      <c r="K159" s="7">
        <f>IF(ISERROR(VLOOKUP($A159,'Fanion Dames'!$A:$C,3,FALSE))=TRUE,0,IF(LEFT(VLOOKUP($A159,'Fanion Dames'!$A:$C,3,FALSE),1)="T",3,IF(LEFT(VLOOKUP($A159,'Fanion Dames'!$A:$C,3,FALSE),1)="L",2,IF(LEFT(VLOOKUP($A159,'Fanion Dames'!$A:$C,3,FALSE),1)="P",1,0))))</f>
        <v>1</v>
      </c>
      <c r="L159" s="7">
        <f>IF(ISERROR(VLOOKUP($A159,'Fanion Dames'!$E:$G,3,FALSE))=TRUE,0,IF(LEFT(VLOOKUP($A159,'Fanion Dames'!$E:$G,3,FALSE),1)="T",2,IF(LEFT(VLOOKUP($A159,'Fanion Dames'!$E:$G,3,FALSE),1)="L",2,IF(LEFT(VLOOKUP($A159,'Fanion Dames'!$E:$G,3,FALSE),1)="P",1,0))))</f>
        <v>0</v>
      </c>
      <c r="M159" s="7" t="str">
        <f>VLOOKUP($A159,'Aantal &lt;21'!$A:$D,4,FALSE)</f>
        <v/>
      </c>
      <c r="N159" s="7">
        <f>IF(ISERROR(VLOOKUP(A159,Jeugdfonds!A153:C379,3,FALSE))=TRUE,1,IF(VLOOKUP(A159,Jeugdfonds!A153:C379,3,FALSE)&gt;=6000,5,IF(VLOOKUP(A159,Jeugdfonds!A153:C379,3,FALSE)&gt;=3000,4,IF(VLOOKUP(A159,Jeugdfonds!A153:C379,3,FALSE)&gt;=1000,3,IF(VLOOKUP(A159,Jeugdfonds!A153:C379,3,FALSE)&gt;=100,2,1)))))</f>
        <v>2</v>
      </c>
      <c r="O159" s="16">
        <f t="shared" si="10"/>
        <v>3</v>
      </c>
      <c r="P159" s="12">
        <f>IF(ISERROR(VLOOKUP($A159,Jeugdcoördinator!$A:$C,4,FALSE))=TRUE,0,IF(VLOOKUP($A159,Jeugdcoördinator!$A:$C,4,FALSE)="Professioneel",3,IF(VLOOKUP($A159,Jeugdcoördinator!$A:$C,4,FALSE)="Vrijwilliger",2,0)))</f>
        <v>0</v>
      </c>
      <c r="Q159" s="12">
        <f>IF(VLOOKUP($A159,'Extra Dipl. Onderbouw'!A:C,3,FALSE)="",0,IF(VLOOKUP($A159,'Extra Dipl. Onderbouw'!A:C,3,FALSE)&lt;&gt;"Instructeur B",3,1))</f>
        <v>3</v>
      </c>
      <c r="R159" s="12">
        <f>IF(ISERROR(VLOOKUP($A159,Jeugdleden!$A:$C,3,FALSE))=TRUE,1,IF(VLOOKUP($A159,Jeugdleden!$A:$C,3,FALSE)&gt;=125,5,IF(VLOOKUP($A159,Jeugdleden!$A:$C,3,FALSE)&gt;=100,4,IF(VLOOKUP($A159,Jeugdleden!$A:$C,3,FALSE)&gt;=75,3,IF(VLOOKUP($A159,Jeugdleden!$A:$C,3,FALSE)&gt;=50,2,1)))))</f>
        <v>3</v>
      </c>
      <c r="S159" s="14">
        <f t="shared" si="11"/>
        <v>6</v>
      </c>
    </row>
    <row r="160" spans="1:19" x14ac:dyDescent="0.25">
      <c r="A160" s="25">
        <v>2331</v>
      </c>
      <c r="B160" s="25" t="str">
        <f>VLOOKUP($A160,Para!$D$1:$E$996,2,FALSE)</f>
        <v>BBC Rumst</v>
      </c>
      <c r="C160" s="18">
        <f>IF(VLOOKUP($A160,Faciliteiten!$A:$D,3,FALSE)="&gt;=2m",5,IF(VLOOKUP($A160,Faciliteiten!$A:$D,3,FALSE)="&lt;2m-&gt;=1m",3,1))</f>
        <v>5</v>
      </c>
      <c r="D160" s="18">
        <f>IF(VLOOKUP($A160,Faciliteiten!$A:$D,4,FALSE)="Klasse 3",5,IF(VLOOKUP($A160,Faciliteiten!$A:$D,4,FALSE)="Klasse 2",3,1))</f>
        <v>1</v>
      </c>
      <c r="E160" s="20">
        <f t="shared" si="8"/>
        <v>6</v>
      </c>
      <c r="F160" s="6">
        <f>IF(ISERROR(VLOOKUP($A160,'Fanion Heren'!$A:$C,3,FALSE))=TRUE,0,IF(VLOOKUP($A160,'Fanion Heren'!$A:$C,3,FALSE)="BNXT",3,IF(LEFT(VLOOKUP($A160,'Fanion Heren'!$A:$C,3,FALSE),1)="T",3,IF(LEFT(VLOOKUP($A160,'Fanion Heren'!$A:$C,3,FALSE),1)="L",2,IF(LEFT(VLOOKUP($A160,'Fanion Heren'!$A:$C,3,FALSE),1)="P",1,0)))))</f>
        <v>0</v>
      </c>
      <c r="G160" s="6">
        <f>IF(ISERROR(VLOOKUP($A160,'Fanion Heren'!$E:$G,3,FALSE))=TRUE,0,IF(VLOOKUP($A160,'Fanion Heren'!$E:$G,3,FALSE)="EML",2,IF(LEFT(VLOOKUP($A160,'Fanion Heren'!$E:$G,3,FALSE),1)="T",2,IF(LEFT(VLOOKUP($A160,'Fanion Heren'!$E:$G,3,FALSE),1)="L",2,IF(LEFT(VLOOKUP($A160,'Fanion Heren'!$E:$G,3,FALSE),1)="P",1,0)))))</f>
        <v>0</v>
      </c>
      <c r="H160" s="6" t="str">
        <f>VLOOKUP($A160,'Aantal &lt;21'!$A:$C,3,FALSE)</f>
        <v/>
      </c>
      <c r="I160" s="6">
        <f>IF(ISERROR(VLOOKUP($A160,Jeugdfonds!$A:$C,3,FALSE))=TRUE,1,IF(VLOOKUP($A160,Jeugdfonds!$A:$C,3,FALSE)&gt;=6000,5,IF(VLOOKUP($A160,Jeugdfonds!$A:$C,3,FALSE)&gt;=3000,4,IF(VLOOKUP($A160,Jeugdfonds!$A:$C,3,FALSE)&gt;=1000,3,IF(VLOOKUP($A160,Jeugdfonds!$A:$C,3,FALSE)&gt;=100,2,1)))))</f>
        <v>1</v>
      </c>
      <c r="J160" s="10">
        <f t="shared" si="9"/>
        <v>1</v>
      </c>
      <c r="K160" s="7">
        <f>IF(ISERROR(VLOOKUP($A160,'Fanion Dames'!$A:$C,3,FALSE))=TRUE,0,IF(LEFT(VLOOKUP($A160,'Fanion Dames'!$A:$C,3,FALSE),1)="T",3,IF(LEFT(VLOOKUP($A160,'Fanion Dames'!$A:$C,3,FALSE),1)="L",2,IF(LEFT(VLOOKUP($A160,'Fanion Dames'!$A:$C,3,FALSE),1)="P",1,0))))</f>
        <v>0</v>
      </c>
      <c r="L160" s="7">
        <f>IF(ISERROR(VLOOKUP($A160,'Fanion Dames'!$E:$G,3,FALSE))=TRUE,0,IF(LEFT(VLOOKUP($A160,'Fanion Dames'!$E:$G,3,FALSE),1)="T",2,IF(LEFT(VLOOKUP($A160,'Fanion Dames'!$E:$G,3,FALSE),1)="L",2,IF(LEFT(VLOOKUP($A160,'Fanion Dames'!$E:$G,3,FALSE),1)="P",1,0))))</f>
        <v>0</v>
      </c>
      <c r="M160" s="7" t="str">
        <f>VLOOKUP($A160,'Aantal &lt;21'!$A:$D,4,FALSE)</f>
        <v/>
      </c>
      <c r="N160" s="7">
        <f>IF(ISERROR(VLOOKUP(A160,Jeugdfonds!A154:C380,3,FALSE))=TRUE,1,IF(VLOOKUP(A160,Jeugdfonds!A154:C380,3,FALSE)&gt;=6000,5,IF(VLOOKUP(A160,Jeugdfonds!A154:C380,3,FALSE)&gt;=3000,4,IF(VLOOKUP(A160,Jeugdfonds!A154:C380,3,FALSE)&gt;=1000,3,IF(VLOOKUP(A160,Jeugdfonds!A154:C380,3,FALSE)&gt;=100,2,1)))))</f>
        <v>1</v>
      </c>
      <c r="O160" s="16">
        <f t="shared" si="10"/>
        <v>1</v>
      </c>
      <c r="P160" s="12">
        <f>IF(ISERROR(VLOOKUP($A160,Jeugdcoördinator!$A:$C,4,FALSE))=TRUE,0,IF(VLOOKUP($A160,Jeugdcoördinator!$A:$C,4,FALSE)="Professioneel",3,IF(VLOOKUP($A160,Jeugdcoördinator!$A:$C,4,FALSE)="Vrijwilliger",2,0)))</f>
        <v>0</v>
      </c>
      <c r="Q160" s="12">
        <f>IF(VLOOKUP($A160,'Extra Dipl. Onderbouw'!A:C,3,FALSE)="",0,IF(VLOOKUP($A160,'Extra Dipl. Onderbouw'!A:C,3,FALSE)&lt;&gt;"Instructeur B",3,1))</f>
        <v>0</v>
      </c>
      <c r="R160" s="12">
        <f>IF(ISERROR(VLOOKUP($A160,Jeugdleden!$A:$C,3,FALSE))=TRUE,1,IF(VLOOKUP($A160,Jeugdleden!$A:$C,3,FALSE)&gt;=125,5,IF(VLOOKUP($A160,Jeugdleden!$A:$C,3,FALSE)&gt;=100,4,IF(VLOOKUP($A160,Jeugdleden!$A:$C,3,FALSE)&gt;=75,3,IF(VLOOKUP($A160,Jeugdleden!$A:$C,3,FALSE)&gt;=50,2,1)))))</f>
        <v>1</v>
      </c>
      <c r="S160" s="14">
        <f t="shared" si="11"/>
        <v>1</v>
      </c>
    </row>
    <row r="161" spans="1:19" x14ac:dyDescent="0.25">
      <c r="A161" s="25">
        <v>2388</v>
      </c>
      <c r="B161" s="25" t="str">
        <f>VLOOKUP($A161,Para!$D$1:$E$996,2,FALSE)</f>
        <v>Basket Meetjesland</v>
      </c>
      <c r="C161" s="18">
        <f>IF(VLOOKUP($A161,Faciliteiten!$A:$D,3,FALSE)="&gt;=2m",5,IF(VLOOKUP($A161,Faciliteiten!$A:$D,3,FALSE)="&lt;2m-&gt;=1m",3,1))</f>
        <v>5</v>
      </c>
      <c r="D161" s="18">
        <f>IF(VLOOKUP($A161,Faciliteiten!$A:$D,4,FALSE)="Klasse 3",5,IF(VLOOKUP($A161,Faciliteiten!$A:$D,4,FALSE)="Klasse 2",3,1))</f>
        <v>5</v>
      </c>
      <c r="E161" s="20">
        <f t="shared" si="8"/>
        <v>10</v>
      </c>
      <c r="F161" s="6">
        <f>IF(ISERROR(VLOOKUP($A161,'Fanion Heren'!$A:$C,3,FALSE))=TRUE,0,IF(VLOOKUP($A161,'Fanion Heren'!$A:$C,3,FALSE)="BNXT",3,IF(LEFT(VLOOKUP($A161,'Fanion Heren'!$A:$C,3,FALSE),1)="T",3,IF(LEFT(VLOOKUP($A161,'Fanion Heren'!$A:$C,3,FALSE),1)="L",2,IF(LEFT(VLOOKUP($A161,'Fanion Heren'!$A:$C,3,FALSE),1)="P",1,0)))))</f>
        <v>0</v>
      </c>
      <c r="G161" s="6">
        <f>IF(ISERROR(VLOOKUP($A161,'Fanion Heren'!$E:$G,3,FALSE))=TRUE,0,IF(VLOOKUP($A161,'Fanion Heren'!$E:$G,3,FALSE)="EML",2,IF(LEFT(VLOOKUP($A161,'Fanion Heren'!$E:$G,3,FALSE),1)="T",2,IF(LEFT(VLOOKUP($A161,'Fanion Heren'!$E:$G,3,FALSE),1)="L",2,IF(LEFT(VLOOKUP($A161,'Fanion Heren'!$E:$G,3,FALSE),1)="P",1,0)))))</f>
        <v>0</v>
      </c>
      <c r="H161" s="6" t="str">
        <f>VLOOKUP($A161,'Aantal &lt;21'!$A:$C,3,FALSE)</f>
        <v/>
      </c>
      <c r="I161" s="6">
        <f>IF(ISERROR(VLOOKUP($A161,Jeugdfonds!$A:$C,3,FALSE))=TRUE,1,IF(VLOOKUP($A161,Jeugdfonds!$A:$C,3,FALSE)&gt;=6000,5,IF(VLOOKUP($A161,Jeugdfonds!$A:$C,3,FALSE)&gt;=3000,4,IF(VLOOKUP($A161,Jeugdfonds!$A:$C,3,FALSE)&gt;=1000,3,IF(VLOOKUP($A161,Jeugdfonds!$A:$C,3,FALSE)&gt;=100,2,1)))))</f>
        <v>3</v>
      </c>
      <c r="J161" s="10">
        <f t="shared" si="9"/>
        <v>3</v>
      </c>
      <c r="K161" s="7">
        <f>IF(ISERROR(VLOOKUP($A161,'Fanion Dames'!$A:$C,3,FALSE))=TRUE,0,IF(LEFT(VLOOKUP($A161,'Fanion Dames'!$A:$C,3,FALSE),1)="T",3,IF(LEFT(VLOOKUP($A161,'Fanion Dames'!$A:$C,3,FALSE),1)="L",2,IF(LEFT(VLOOKUP($A161,'Fanion Dames'!$A:$C,3,FALSE),1)="P",1,0))))</f>
        <v>0</v>
      </c>
      <c r="L161" s="7">
        <f>IF(ISERROR(VLOOKUP($A161,'Fanion Dames'!$E:$G,3,FALSE))=TRUE,0,IF(LEFT(VLOOKUP($A161,'Fanion Dames'!$E:$G,3,FALSE),1)="T",2,IF(LEFT(VLOOKUP($A161,'Fanion Dames'!$E:$G,3,FALSE),1)="L",2,IF(LEFT(VLOOKUP($A161,'Fanion Dames'!$E:$G,3,FALSE),1)="P",1,0))))</f>
        <v>0</v>
      </c>
      <c r="M161" s="7" t="str">
        <f>VLOOKUP($A161,'Aantal &lt;21'!$A:$D,4,FALSE)</f>
        <v/>
      </c>
      <c r="N161" s="7">
        <f>IF(ISERROR(VLOOKUP(A161,Jeugdfonds!A155:C382,3,FALSE))=TRUE,1,IF(VLOOKUP(A161,Jeugdfonds!A155:C382,3,FALSE)&gt;=6000,5,IF(VLOOKUP(A161,Jeugdfonds!A155:C382,3,FALSE)&gt;=3000,4,IF(VLOOKUP(A161,Jeugdfonds!A155:C382,3,FALSE)&gt;=1000,3,IF(VLOOKUP(A161,Jeugdfonds!A155:C382,3,FALSE)&gt;=100,2,1)))))</f>
        <v>3</v>
      </c>
      <c r="O161" s="16">
        <f t="shared" si="10"/>
        <v>3</v>
      </c>
      <c r="P161" s="12">
        <f>IF(ISERROR(VLOOKUP($A161,Jeugdcoördinator!$A:$C,4,FALSE))=TRUE,0,IF(VLOOKUP($A161,Jeugdcoördinator!$A:$C,4,FALSE)="Professioneel",3,IF(VLOOKUP($A161,Jeugdcoördinator!$A:$C,4,FALSE)="Vrijwilliger",2,0)))</f>
        <v>0</v>
      </c>
      <c r="Q161" s="12">
        <f>IF(VLOOKUP($A161,'Extra Dipl. Onderbouw'!A:C,3,FALSE)="",0,IF(VLOOKUP($A161,'Extra Dipl. Onderbouw'!A:C,3,FALSE)&lt;&gt;"Instructeur B",3,1))</f>
        <v>3</v>
      </c>
      <c r="R161" s="12">
        <f>IF(ISERROR(VLOOKUP($A161,Jeugdleden!$A:$C,3,FALSE))=TRUE,1,IF(VLOOKUP($A161,Jeugdleden!$A:$C,3,FALSE)&gt;=125,5,IF(VLOOKUP($A161,Jeugdleden!$A:$C,3,FALSE)&gt;=100,4,IF(VLOOKUP($A161,Jeugdleden!$A:$C,3,FALSE)&gt;=75,3,IF(VLOOKUP($A161,Jeugdleden!$A:$C,3,FALSE)&gt;=50,2,1)))))</f>
        <v>4</v>
      </c>
      <c r="S161" s="14">
        <f t="shared" si="11"/>
        <v>7</v>
      </c>
    </row>
    <row r="162" spans="1:19" x14ac:dyDescent="0.25">
      <c r="A162" s="25">
        <v>2415</v>
      </c>
      <c r="B162" s="25" t="str">
        <f>VLOOKUP($A162,Para!$D$1:$E$996,2,FALSE)</f>
        <v>Black Sheep Diepenbeek</v>
      </c>
      <c r="C162" s="18">
        <f>IF(VLOOKUP($A162,Faciliteiten!$A:$D,3,FALSE)="&gt;=2m",5,IF(VLOOKUP($A162,Faciliteiten!$A:$D,3,FALSE)="&lt;2m-&gt;=1m",3,1))</f>
        <v>5</v>
      </c>
      <c r="D162" s="18">
        <f>IF(VLOOKUP($A162,Faciliteiten!$A:$D,4,FALSE)="Klasse 3",5,IF(VLOOKUP($A162,Faciliteiten!$A:$D,4,FALSE)="Klasse 2",3,1))</f>
        <v>5</v>
      </c>
      <c r="E162" s="20">
        <f t="shared" si="8"/>
        <v>10</v>
      </c>
      <c r="F162" s="6">
        <f>IF(ISERROR(VLOOKUP($A162,'Fanion Heren'!$A:$C,3,FALSE))=TRUE,0,IF(VLOOKUP($A162,'Fanion Heren'!$A:$C,3,FALSE)="BNXT",3,IF(LEFT(VLOOKUP($A162,'Fanion Heren'!$A:$C,3,FALSE),1)="T",3,IF(LEFT(VLOOKUP($A162,'Fanion Heren'!$A:$C,3,FALSE),1)="L",2,IF(LEFT(VLOOKUP($A162,'Fanion Heren'!$A:$C,3,FALSE),1)="P",1,0)))))</f>
        <v>0</v>
      </c>
      <c r="G162" s="6">
        <f>IF(ISERROR(VLOOKUP($A162,'Fanion Heren'!$E:$G,3,FALSE))=TRUE,0,IF(VLOOKUP($A162,'Fanion Heren'!$E:$G,3,FALSE)="EML",2,IF(LEFT(VLOOKUP($A162,'Fanion Heren'!$E:$G,3,FALSE),1)="T",2,IF(LEFT(VLOOKUP($A162,'Fanion Heren'!$E:$G,3,FALSE),1)="L",2,IF(LEFT(VLOOKUP($A162,'Fanion Heren'!$E:$G,3,FALSE),1)="P",1,0)))))</f>
        <v>0</v>
      </c>
      <c r="H162" s="6" t="str">
        <f>VLOOKUP($A162,'Aantal &lt;21'!$A:$C,3,FALSE)</f>
        <v/>
      </c>
      <c r="I162" s="6">
        <f>IF(ISERROR(VLOOKUP($A162,Jeugdfonds!$A:$C,3,FALSE))=TRUE,1,IF(VLOOKUP($A162,Jeugdfonds!$A:$C,3,FALSE)&gt;=6000,5,IF(VLOOKUP($A162,Jeugdfonds!$A:$C,3,FALSE)&gt;=3000,4,IF(VLOOKUP($A162,Jeugdfonds!$A:$C,3,FALSE)&gt;=1000,3,IF(VLOOKUP($A162,Jeugdfonds!$A:$C,3,FALSE)&gt;=100,2,1)))))</f>
        <v>1</v>
      </c>
      <c r="J162" s="10">
        <f t="shared" si="9"/>
        <v>1</v>
      </c>
      <c r="K162" s="7">
        <f>IF(ISERROR(VLOOKUP($A162,'Fanion Dames'!$A:$C,3,FALSE))=TRUE,0,IF(LEFT(VLOOKUP($A162,'Fanion Dames'!$A:$C,3,FALSE),1)="T",3,IF(LEFT(VLOOKUP($A162,'Fanion Dames'!$A:$C,3,FALSE),1)="L",2,IF(LEFT(VLOOKUP($A162,'Fanion Dames'!$A:$C,3,FALSE),1)="P",1,0))))</f>
        <v>0</v>
      </c>
      <c r="L162" s="7">
        <f>IF(ISERROR(VLOOKUP($A162,'Fanion Dames'!$E:$G,3,FALSE))=TRUE,0,IF(LEFT(VLOOKUP($A162,'Fanion Dames'!$E:$G,3,FALSE),1)="T",2,IF(LEFT(VLOOKUP($A162,'Fanion Dames'!$E:$G,3,FALSE),1)="L",2,IF(LEFT(VLOOKUP($A162,'Fanion Dames'!$E:$G,3,FALSE),1)="P",1,0))))</f>
        <v>0</v>
      </c>
      <c r="M162" s="7" t="str">
        <f>VLOOKUP($A162,'Aantal &lt;21'!$A:$D,4,FALSE)</f>
        <v/>
      </c>
      <c r="N162" s="7">
        <f>IF(ISERROR(VLOOKUP(A162,Jeugdfonds!A156:C383,3,FALSE))=TRUE,1,IF(VLOOKUP(A162,Jeugdfonds!A156:C383,3,FALSE)&gt;=6000,5,IF(VLOOKUP(A162,Jeugdfonds!A156:C383,3,FALSE)&gt;=3000,4,IF(VLOOKUP(A162,Jeugdfonds!A156:C383,3,FALSE)&gt;=1000,3,IF(VLOOKUP(A162,Jeugdfonds!A156:C383,3,FALSE)&gt;=100,2,1)))))</f>
        <v>1</v>
      </c>
      <c r="O162" s="16">
        <f t="shared" si="10"/>
        <v>1</v>
      </c>
      <c r="P162" s="12">
        <f>IF(ISERROR(VLOOKUP($A162,Jeugdcoördinator!$A:$C,4,FALSE))=TRUE,0,IF(VLOOKUP($A162,Jeugdcoördinator!$A:$C,4,FALSE)="Professioneel",3,IF(VLOOKUP($A162,Jeugdcoördinator!$A:$C,4,FALSE)="Vrijwilliger",2,0)))</f>
        <v>0</v>
      </c>
      <c r="Q162" s="12">
        <f>IF(VLOOKUP($A162,'Extra Dipl. Onderbouw'!A:C,3,FALSE)="",0,IF(VLOOKUP($A162,'Extra Dipl. Onderbouw'!A:C,3,FALSE)&lt;&gt;"Instructeur B",3,1))</f>
        <v>0</v>
      </c>
      <c r="R162" s="12">
        <f>IF(ISERROR(VLOOKUP($A162,Jeugdleden!$A:$C,3,FALSE))=TRUE,1,IF(VLOOKUP($A162,Jeugdleden!$A:$C,3,FALSE)&gt;=125,5,IF(VLOOKUP($A162,Jeugdleden!$A:$C,3,FALSE)&gt;=100,4,IF(VLOOKUP($A162,Jeugdleden!$A:$C,3,FALSE)&gt;=75,3,IF(VLOOKUP($A162,Jeugdleden!$A:$C,3,FALSE)&gt;=50,2,1)))))</f>
        <v>1</v>
      </c>
      <c r="S162" s="14">
        <f t="shared" si="11"/>
        <v>1</v>
      </c>
    </row>
    <row r="163" spans="1:19" x14ac:dyDescent="0.25">
      <c r="A163" s="25">
        <v>2423</v>
      </c>
      <c r="B163" s="25" t="str">
        <f>VLOOKUP($A163,Para!$D$1:$E$996,2,FALSE)</f>
        <v>Merchtem Eagles</v>
      </c>
      <c r="C163" s="18">
        <f>IF(VLOOKUP($A163,Faciliteiten!$A:$D,3,FALSE)="&gt;=2m",5,IF(VLOOKUP($A163,Faciliteiten!$A:$D,3,FALSE)="&lt;2m-&gt;=1m",3,1))</f>
        <v>5</v>
      </c>
      <c r="D163" s="18">
        <f>IF(VLOOKUP($A163,Faciliteiten!$A:$D,4,FALSE)="Klasse 3",5,IF(VLOOKUP($A163,Faciliteiten!$A:$D,4,FALSE)="Klasse 2",3,1))</f>
        <v>5</v>
      </c>
      <c r="E163" s="20">
        <f t="shared" si="8"/>
        <v>10</v>
      </c>
      <c r="F163" s="6">
        <f>IF(ISERROR(VLOOKUP($A163,'Fanion Heren'!$A:$C,3,FALSE))=TRUE,0,IF(VLOOKUP($A163,'Fanion Heren'!$A:$C,3,FALSE)="BNXT",3,IF(LEFT(VLOOKUP($A163,'Fanion Heren'!$A:$C,3,FALSE),1)="T",3,IF(LEFT(VLOOKUP($A163,'Fanion Heren'!$A:$C,3,FALSE),1)="L",2,IF(LEFT(VLOOKUP($A163,'Fanion Heren'!$A:$C,3,FALSE),1)="P",1,0)))))</f>
        <v>1</v>
      </c>
      <c r="G163" s="6">
        <f>IF(ISERROR(VLOOKUP($A163,'Fanion Heren'!$E:$G,3,FALSE))=TRUE,0,IF(VLOOKUP($A163,'Fanion Heren'!$E:$G,3,FALSE)="EML",2,IF(LEFT(VLOOKUP($A163,'Fanion Heren'!$E:$G,3,FALSE),1)="T",2,IF(LEFT(VLOOKUP($A163,'Fanion Heren'!$E:$G,3,FALSE),1)="L",2,IF(LEFT(VLOOKUP($A163,'Fanion Heren'!$E:$G,3,FALSE),1)="P",1,0)))))</f>
        <v>0</v>
      </c>
      <c r="H163" s="6" t="str">
        <f>VLOOKUP($A163,'Aantal &lt;21'!$A:$C,3,FALSE)</f>
        <v/>
      </c>
      <c r="I163" s="6">
        <f>IF(ISERROR(VLOOKUP($A163,Jeugdfonds!$A:$C,3,FALSE))=TRUE,1,IF(VLOOKUP($A163,Jeugdfonds!$A:$C,3,FALSE)&gt;=6000,5,IF(VLOOKUP($A163,Jeugdfonds!$A:$C,3,FALSE)&gt;=3000,4,IF(VLOOKUP($A163,Jeugdfonds!$A:$C,3,FALSE)&gt;=1000,3,IF(VLOOKUP($A163,Jeugdfonds!$A:$C,3,FALSE)&gt;=100,2,1)))))</f>
        <v>3</v>
      </c>
      <c r="J163" s="10">
        <f t="shared" si="9"/>
        <v>4</v>
      </c>
      <c r="K163" s="7">
        <f>IF(ISERROR(VLOOKUP($A163,'Fanion Dames'!$A:$C,3,FALSE))=TRUE,0,IF(LEFT(VLOOKUP($A163,'Fanion Dames'!$A:$C,3,FALSE),1)="T",3,IF(LEFT(VLOOKUP($A163,'Fanion Dames'!$A:$C,3,FALSE),1)="L",2,IF(LEFT(VLOOKUP($A163,'Fanion Dames'!$A:$C,3,FALSE),1)="P",1,0))))</f>
        <v>0</v>
      </c>
      <c r="L163" s="7">
        <f>IF(ISERROR(VLOOKUP($A163,'Fanion Dames'!$E:$G,3,FALSE))=TRUE,0,IF(LEFT(VLOOKUP($A163,'Fanion Dames'!$E:$G,3,FALSE),1)="T",2,IF(LEFT(VLOOKUP($A163,'Fanion Dames'!$E:$G,3,FALSE),1)="L",2,IF(LEFT(VLOOKUP($A163,'Fanion Dames'!$E:$G,3,FALSE),1)="P",1,0))))</f>
        <v>0</v>
      </c>
      <c r="M163" s="7" t="str">
        <f>VLOOKUP($A163,'Aantal &lt;21'!$A:$D,4,FALSE)</f>
        <v/>
      </c>
      <c r="N163" s="7">
        <f>IF(ISERROR(VLOOKUP(A163,Jeugdfonds!A156:C384,3,FALSE))=TRUE,1,IF(VLOOKUP(A163,Jeugdfonds!A156:C384,3,FALSE)&gt;=6000,5,IF(VLOOKUP(A163,Jeugdfonds!A156:C384,3,FALSE)&gt;=3000,4,IF(VLOOKUP(A163,Jeugdfonds!A156:C384,3,FALSE)&gt;=1000,3,IF(VLOOKUP(A163,Jeugdfonds!A156:C384,3,FALSE)&gt;=100,2,1)))))</f>
        <v>3</v>
      </c>
      <c r="O163" s="16">
        <f t="shared" si="10"/>
        <v>3</v>
      </c>
      <c r="P163" s="12">
        <f>IF(ISERROR(VLOOKUP($A163,Jeugdcoördinator!$A:$C,4,FALSE))=TRUE,0,IF(VLOOKUP($A163,Jeugdcoördinator!$A:$C,4,FALSE)="Professioneel",3,IF(VLOOKUP($A163,Jeugdcoördinator!$A:$C,4,FALSE)="Vrijwilliger",2,0)))</f>
        <v>0</v>
      </c>
      <c r="Q163" s="12">
        <f>IF(VLOOKUP($A163,'Extra Dipl. Onderbouw'!A:C,3,FALSE)="",0,IF(VLOOKUP($A163,'Extra Dipl. Onderbouw'!A:C,3,FALSE)&lt;&gt;"Instructeur B",3,1))</f>
        <v>0</v>
      </c>
      <c r="R163" s="12">
        <f>IF(ISERROR(VLOOKUP($A163,Jeugdleden!$A:$C,3,FALSE))=TRUE,1,IF(VLOOKUP($A163,Jeugdleden!$A:$C,3,FALSE)&gt;=125,5,IF(VLOOKUP($A163,Jeugdleden!$A:$C,3,FALSE)&gt;=100,4,IF(VLOOKUP($A163,Jeugdleden!$A:$C,3,FALSE)&gt;=75,3,IF(VLOOKUP($A163,Jeugdleden!$A:$C,3,FALSE)&gt;=50,2,1)))))</f>
        <v>4</v>
      </c>
      <c r="S163" s="14">
        <f t="shared" si="11"/>
        <v>4</v>
      </c>
    </row>
    <row r="164" spans="1:19" x14ac:dyDescent="0.25">
      <c r="A164" s="25">
        <v>2432</v>
      </c>
      <c r="B164" s="25" t="str">
        <f>VLOOKUP($A164,Para!$D$1:$E$996,2,FALSE)</f>
        <v>BBC Musketiers Wommelgem</v>
      </c>
      <c r="C164" s="18">
        <f>IF(VLOOKUP($A164,Faciliteiten!$A:$D,3,FALSE)="&gt;=2m",5,IF(VLOOKUP($A164,Faciliteiten!$A:$D,3,FALSE)="&lt;2m-&gt;=1m",3,1))</f>
        <v>3</v>
      </c>
      <c r="D164" s="18">
        <f>IF(VLOOKUP($A164,Faciliteiten!$A:$D,4,FALSE)="Klasse 3",5,IF(VLOOKUP($A164,Faciliteiten!$A:$D,4,FALSE)="Klasse 2",3,1))</f>
        <v>5</v>
      </c>
      <c r="E164" s="20">
        <f t="shared" si="8"/>
        <v>8</v>
      </c>
      <c r="F164" s="6">
        <f>IF(ISERROR(VLOOKUP($A164,'Fanion Heren'!$A:$C,3,FALSE))=TRUE,0,IF(VLOOKUP($A164,'Fanion Heren'!$A:$C,3,FALSE)="BNXT",3,IF(LEFT(VLOOKUP($A164,'Fanion Heren'!$A:$C,3,FALSE),1)="T",3,IF(LEFT(VLOOKUP($A164,'Fanion Heren'!$A:$C,3,FALSE),1)="L",2,IF(LEFT(VLOOKUP($A164,'Fanion Heren'!$A:$C,3,FALSE),1)="P",1,0)))))</f>
        <v>0</v>
      </c>
      <c r="G164" s="6">
        <f>IF(ISERROR(VLOOKUP($A164,'Fanion Heren'!$E:$G,3,FALSE))=TRUE,0,IF(VLOOKUP($A164,'Fanion Heren'!$E:$G,3,FALSE)="EML",2,IF(LEFT(VLOOKUP($A164,'Fanion Heren'!$E:$G,3,FALSE),1)="T",2,IF(LEFT(VLOOKUP($A164,'Fanion Heren'!$E:$G,3,FALSE),1)="L",2,IF(LEFT(VLOOKUP($A164,'Fanion Heren'!$E:$G,3,FALSE),1)="P",1,0)))))</f>
        <v>0</v>
      </c>
      <c r="H164" s="6" t="str">
        <f>VLOOKUP($A164,'Aantal &lt;21'!$A:$C,3,FALSE)</f>
        <v/>
      </c>
      <c r="I164" s="6">
        <f>IF(ISERROR(VLOOKUP($A164,Jeugdfonds!$A:$C,3,FALSE))=TRUE,1,IF(VLOOKUP($A164,Jeugdfonds!$A:$C,3,FALSE)&gt;=6000,5,IF(VLOOKUP($A164,Jeugdfonds!$A:$C,3,FALSE)&gt;=3000,4,IF(VLOOKUP($A164,Jeugdfonds!$A:$C,3,FALSE)&gt;=1000,3,IF(VLOOKUP($A164,Jeugdfonds!$A:$C,3,FALSE)&gt;=100,2,1)))))</f>
        <v>3</v>
      </c>
      <c r="J164" s="10">
        <f t="shared" si="9"/>
        <v>3</v>
      </c>
      <c r="K164" s="7">
        <f>IF(ISERROR(VLOOKUP($A164,'Fanion Dames'!$A:$C,3,FALSE))=TRUE,0,IF(LEFT(VLOOKUP($A164,'Fanion Dames'!$A:$C,3,FALSE),1)="T",3,IF(LEFT(VLOOKUP($A164,'Fanion Dames'!$A:$C,3,FALSE),1)="L",2,IF(LEFT(VLOOKUP($A164,'Fanion Dames'!$A:$C,3,FALSE),1)="P",1,0))))</f>
        <v>0</v>
      </c>
      <c r="L164" s="7">
        <f>IF(ISERROR(VLOOKUP($A164,'Fanion Dames'!$E:$G,3,FALSE))=TRUE,0,IF(LEFT(VLOOKUP($A164,'Fanion Dames'!$E:$G,3,FALSE),1)="T",2,IF(LEFT(VLOOKUP($A164,'Fanion Dames'!$E:$G,3,FALSE),1)="L",2,IF(LEFT(VLOOKUP($A164,'Fanion Dames'!$E:$G,3,FALSE),1)="P",1,0))))</f>
        <v>0</v>
      </c>
      <c r="M164" s="7" t="str">
        <f>VLOOKUP($A164,'Aantal &lt;21'!$A:$D,4,FALSE)</f>
        <v/>
      </c>
      <c r="N164" s="7">
        <f>IF(ISERROR(VLOOKUP(A164,Jeugdfonds!A157:C385,3,FALSE))=TRUE,1,IF(VLOOKUP(A164,Jeugdfonds!A157:C385,3,FALSE)&gt;=6000,5,IF(VLOOKUP(A164,Jeugdfonds!A157:C385,3,FALSE)&gt;=3000,4,IF(VLOOKUP(A164,Jeugdfonds!A157:C385,3,FALSE)&gt;=1000,3,IF(VLOOKUP(A164,Jeugdfonds!A157:C385,3,FALSE)&gt;=100,2,1)))))</f>
        <v>3</v>
      </c>
      <c r="O164" s="16">
        <f t="shared" si="10"/>
        <v>3</v>
      </c>
      <c r="P164" s="12">
        <f>IF(ISERROR(VLOOKUP($A164,Jeugdcoördinator!$A:$C,4,FALSE))=TRUE,0,IF(VLOOKUP($A164,Jeugdcoördinator!$A:$C,4,FALSE)="Professioneel",3,IF(VLOOKUP($A164,Jeugdcoördinator!$A:$C,4,FALSE)="Vrijwilliger",2,0)))</f>
        <v>0</v>
      </c>
      <c r="Q164" s="12">
        <f>IF(VLOOKUP($A164,'Extra Dipl. Onderbouw'!A:C,3,FALSE)="",0,IF(VLOOKUP($A164,'Extra Dipl. Onderbouw'!A:C,3,FALSE)&lt;&gt;"Instructeur B",3,1))</f>
        <v>0</v>
      </c>
      <c r="R164" s="12">
        <f>IF(ISERROR(VLOOKUP($A164,Jeugdleden!$A:$C,3,FALSE))=TRUE,1,IF(VLOOKUP($A164,Jeugdleden!$A:$C,3,FALSE)&gt;=125,5,IF(VLOOKUP($A164,Jeugdleden!$A:$C,3,FALSE)&gt;=100,4,IF(VLOOKUP($A164,Jeugdleden!$A:$C,3,FALSE)&gt;=75,3,IF(VLOOKUP($A164,Jeugdleden!$A:$C,3,FALSE)&gt;=50,2,1)))))</f>
        <v>5</v>
      </c>
      <c r="S164" s="14">
        <f t="shared" si="11"/>
        <v>5</v>
      </c>
    </row>
    <row r="165" spans="1:19" x14ac:dyDescent="0.25">
      <c r="A165" s="25">
        <v>2453</v>
      </c>
      <c r="B165" s="25" t="str">
        <f>VLOOKUP($A165,Para!$D$1:$E$996,2,FALSE)</f>
        <v>BBC Groep Linden Oudenburg</v>
      </c>
      <c r="C165" s="18">
        <f>IF(VLOOKUP($A165,Faciliteiten!$A:$D,3,FALSE)="&gt;=2m",5,IF(VLOOKUP($A165,Faciliteiten!$A:$D,3,FALSE)="&lt;2m-&gt;=1m",3,1))</f>
        <v>5</v>
      </c>
      <c r="D165" s="18">
        <f>IF(VLOOKUP($A165,Faciliteiten!$A:$D,4,FALSE)="Klasse 3",5,IF(VLOOKUP($A165,Faciliteiten!$A:$D,4,FALSE)="Klasse 2",3,1))</f>
        <v>5</v>
      </c>
      <c r="E165" s="20">
        <f t="shared" si="8"/>
        <v>10</v>
      </c>
      <c r="F165" s="6">
        <f>IF(ISERROR(VLOOKUP($A165,'Fanion Heren'!$A:$C,3,FALSE))=TRUE,0,IF(VLOOKUP($A165,'Fanion Heren'!$A:$C,3,FALSE)="BNXT",3,IF(LEFT(VLOOKUP($A165,'Fanion Heren'!$A:$C,3,FALSE),1)="T",3,IF(LEFT(VLOOKUP($A165,'Fanion Heren'!$A:$C,3,FALSE),1)="L",2,IF(LEFT(VLOOKUP($A165,'Fanion Heren'!$A:$C,3,FALSE),1)="P",1,0)))))</f>
        <v>0</v>
      </c>
      <c r="G165" s="6">
        <f>IF(ISERROR(VLOOKUP($A165,'Fanion Heren'!$E:$G,3,FALSE))=TRUE,0,IF(VLOOKUP($A165,'Fanion Heren'!$E:$G,3,FALSE)="EML",2,IF(LEFT(VLOOKUP($A165,'Fanion Heren'!$E:$G,3,FALSE),1)="T",2,IF(LEFT(VLOOKUP($A165,'Fanion Heren'!$E:$G,3,FALSE),1)="L",2,IF(LEFT(VLOOKUP($A165,'Fanion Heren'!$E:$G,3,FALSE),1)="P",1,0)))))</f>
        <v>0</v>
      </c>
      <c r="H165" s="6" t="str">
        <f>VLOOKUP($A165,'Aantal &lt;21'!$A:$C,3,FALSE)</f>
        <v/>
      </c>
      <c r="I165" s="6">
        <f>IF(ISERROR(VLOOKUP($A165,Jeugdfonds!$A:$C,3,FALSE))=TRUE,1,IF(VLOOKUP($A165,Jeugdfonds!$A:$C,3,FALSE)&gt;=6000,5,IF(VLOOKUP($A165,Jeugdfonds!$A:$C,3,FALSE)&gt;=3000,4,IF(VLOOKUP($A165,Jeugdfonds!$A:$C,3,FALSE)&gt;=1000,3,IF(VLOOKUP($A165,Jeugdfonds!$A:$C,3,FALSE)&gt;=100,2,1)))))</f>
        <v>2</v>
      </c>
      <c r="J165" s="10">
        <f t="shared" si="9"/>
        <v>2</v>
      </c>
      <c r="K165" s="7">
        <f>IF(ISERROR(VLOOKUP($A165,'Fanion Dames'!$A:$C,3,FALSE))=TRUE,0,IF(LEFT(VLOOKUP($A165,'Fanion Dames'!$A:$C,3,FALSE),1)="T",3,IF(LEFT(VLOOKUP($A165,'Fanion Dames'!$A:$C,3,FALSE),1)="L",2,IF(LEFT(VLOOKUP($A165,'Fanion Dames'!$A:$C,3,FALSE),1)="P",1,0))))</f>
        <v>0</v>
      </c>
      <c r="L165" s="7">
        <f>IF(ISERROR(VLOOKUP($A165,'Fanion Dames'!$E:$G,3,FALSE))=TRUE,0,IF(LEFT(VLOOKUP($A165,'Fanion Dames'!$E:$G,3,FALSE),1)="T",2,IF(LEFT(VLOOKUP($A165,'Fanion Dames'!$E:$G,3,FALSE),1)="L",2,IF(LEFT(VLOOKUP($A165,'Fanion Dames'!$E:$G,3,FALSE),1)="P",1,0))))</f>
        <v>0</v>
      </c>
      <c r="M165" s="7" t="str">
        <f>VLOOKUP($A165,'Aantal &lt;21'!$A:$D,4,FALSE)</f>
        <v/>
      </c>
      <c r="N165" s="7">
        <f>IF(ISERROR(VLOOKUP(A165,Jeugdfonds!A158:C387,3,FALSE))=TRUE,1,IF(VLOOKUP(A165,Jeugdfonds!A158:C387,3,FALSE)&gt;=6000,5,IF(VLOOKUP(A165,Jeugdfonds!A158:C387,3,FALSE)&gt;=3000,4,IF(VLOOKUP(A165,Jeugdfonds!A158:C387,3,FALSE)&gt;=1000,3,IF(VLOOKUP(A165,Jeugdfonds!A158:C387,3,FALSE)&gt;=100,2,1)))))</f>
        <v>2</v>
      </c>
      <c r="O165" s="16">
        <f t="shared" si="10"/>
        <v>2</v>
      </c>
      <c r="P165" s="12">
        <f>IF(ISERROR(VLOOKUP($A165,Jeugdcoördinator!$A:$C,4,FALSE))=TRUE,0,IF(VLOOKUP($A165,Jeugdcoördinator!$A:$C,4,FALSE)="Professioneel",3,IF(VLOOKUP($A165,Jeugdcoördinator!$A:$C,4,FALSE)="Vrijwilliger",2,0)))</f>
        <v>0</v>
      </c>
      <c r="Q165" s="12">
        <f>IF(VLOOKUP($A165,'Extra Dipl. Onderbouw'!A:C,3,FALSE)="",0,IF(VLOOKUP($A165,'Extra Dipl. Onderbouw'!A:C,3,FALSE)&lt;&gt;"Instructeur B",3,1))</f>
        <v>0</v>
      </c>
      <c r="R165" s="12">
        <f>IF(ISERROR(VLOOKUP($A165,Jeugdleden!$A:$C,3,FALSE))=TRUE,1,IF(VLOOKUP($A165,Jeugdleden!$A:$C,3,FALSE)&gt;=125,5,IF(VLOOKUP($A165,Jeugdleden!$A:$C,3,FALSE)&gt;=100,4,IF(VLOOKUP($A165,Jeugdleden!$A:$C,3,FALSE)&gt;=75,3,IF(VLOOKUP($A165,Jeugdleden!$A:$C,3,FALSE)&gt;=50,2,1)))))</f>
        <v>3</v>
      </c>
      <c r="S165" s="14">
        <f t="shared" si="11"/>
        <v>3</v>
      </c>
    </row>
    <row r="166" spans="1:19" x14ac:dyDescent="0.25">
      <c r="A166" s="25">
        <v>2462</v>
      </c>
      <c r="B166" s="25" t="str">
        <f>VLOOKUP($A166,Para!$D$1:$E$996,2,FALSE)</f>
        <v>BBC Houtem Redwolves</v>
      </c>
      <c r="C166" s="18">
        <f>IF(VLOOKUP($A166,Faciliteiten!$A:$D,3,FALSE)="&gt;=2m",5,IF(VLOOKUP($A166,Faciliteiten!$A:$D,3,FALSE)="&lt;2m-&gt;=1m",3,1))</f>
        <v>5</v>
      </c>
      <c r="D166" s="18">
        <f>IF(VLOOKUP($A166,Faciliteiten!$A:$D,4,FALSE)="Klasse 3",5,IF(VLOOKUP($A166,Faciliteiten!$A:$D,4,FALSE)="Klasse 2",3,1))</f>
        <v>5</v>
      </c>
      <c r="E166" s="20">
        <f t="shared" si="8"/>
        <v>10</v>
      </c>
      <c r="F166" s="6">
        <f>IF(ISERROR(VLOOKUP($A166,'Fanion Heren'!$A:$C,3,FALSE))=TRUE,0,IF(VLOOKUP($A166,'Fanion Heren'!$A:$C,3,FALSE)="BNXT",3,IF(LEFT(VLOOKUP($A166,'Fanion Heren'!$A:$C,3,FALSE),1)="T",3,IF(LEFT(VLOOKUP($A166,'Fanion Heren'!$A:$C,3,FALSE),1)="L",2,IF(LEFT(VLOOKUP($A166,'Fanion Heren'!$A:$C,3,FALSE),1)="P",1,0)))))</f>
        <v>2</v>
      </c>
      <c r="G166" s="6">
        <f>IF(ISERROR(VLOOKUP($A166,'Fanion Heren'!$E:$G,3,FALSE))=TRUE,0,IF(VLOOKUP($A166,'Fanion Heren'!$E:$G,3,FALSE)="EML",2,IF(LEFT(VLOOKUP($A166,'Fanion Heren'!$E:$G,3,FALSE),1)="T",2,IF(LEFT(VLOOKUP($A166,'Fanion Heren'!$E:$G,3,FALSE),1)="L",2,IF(LEFT(VLOOKUP($A166,'Fanion Heren'!$E:$G,3,FALSE),1)="P",1,0)))))</f>
        <v>0</v>
      </c>
      <c r="H166" s="6">
        <f>VLOOKUP($A166,'Aantal &lt;21'!$A:$C,3,FALSE)</f>
        <v>4</v>
      </c>
      <c r="I166" s="6">
        <f>IF(ISERROR(VLOOKUP($A166,Jeugdfonds!$A:$C,3,FALSE))=TRUE,1,IF(VLOOKUP($A166,Jeugdfonds!$A:$C,3,FALSE)&gt;=6000,5,IF(VLOOKUP($A166,Jeugdfonds!$A:$C,3,FALSE)&gt;=3000,4,IF(VLOOKUP($A166,Jeugdfonds!$A:$C,3,FALSE)&gt;=1000,3,IF(VLOOKUP($A166,Jeugdfonds!$A:$C,3,FALSE)&gt;=100,2,1)))))</f>
        <v>4</v>
      </c>
      <c r="J166" s="10">
        <f t="shared" si="9"/>
        <v>10</v>
      </c>
      <c r="K166" s="7">
        <f>IF(ISERROR(VLOOKUP($A166,'Fanion Dames'!$A:$C,3,FALSE))=TRUE,0,IF(LEFT(VLOOKUP($A166,'Fanion Dames'!$A:$C,3,FALSE),1)="T",3,IF(LEFT(VLOOKUP($A166,'Fanion Dames'!$A:$C,3,FALSE),1)="L",2,IF(LEFT(VLOOKUP($A166,'Fanion Dames'!$A:$C,3,FALSE),1)="P",1,0))))</f>
        <v>2</v>
      </c>
      <c r="L166" s="7">
        <f>IF(ISERROR(VLOOKUP($A166,'Fanion Dames'!$E:$G,3,FALSE))=TRUE,0,IF(LEFT(VLOOKUP($A166,'Fanion Dames'!$E:$G,3,FALSE),1)="T",2,IF(LEFT(VLOOKUP($A166,'Fanion Dames'!$E:$G,3,FALSE),1)="L",2,IF(LEFT(VLOOKUP($A166,'Fanion Dames'!$E:$G,3,FALSE),1)="P",1,0))))</f>
        <v>1</v>
      </c>
      <c r="M166" s="7">
        <f>VLOOKUP($A166,'Aantal &lt;21'!$A:$D,4,FALSE)</f>
        <v>4</v>
      </c>
      <c r="N166" s="7">
        <f>IF(ISERROR(VLOOKUP(A166,Jeugdfonds!A158:C388,3,FALSE))=TRUE,1,IF(VLOOKUP(A166,Jeugdfonds!A158:C388,3,FALSE)&gt;=6000,5,IF(VLOOKUP(A166,Jeugdfonds!A158:C388,3,FALSE)&gt;=3000,4,IF(VLOOKUP(A166,Jeugdfonds!A158:C388,3,FALSE)&gt;=1000,3,IF(VLOOKUP(A166,Jeugdfonds!A158:C388,3,FALSE)&gt;=100,2,1)))))</f>
        <v>4</v>
      </c>
      <c r="O166" s="16">
        <f t="shared" si="10"/>
        <v>11</v>
      </c>
      <c r="P166" s="12">
        <f>IF(ISERROR(VLOOKUP($A166,Jeugdcoördinator!$A:$C,4,FALSE))=TRUE,0,IF(VLOOKUP($A166,Jeugdcoördinator!$A:$C,4,FALSE)="Professioneel",3,IF(VLOOKUP($A166,Jeugdcoördinator!$A:$C,4,FALSE)="Vrijwilliger",2,0)))</f>
        <v>0</v>
      </c>
      <c r="Q166" s="12">
        <f>IF(VLOOKUP($A166,'Extra Dipl. Onderbouw'!A:C,3,FALSE)="",0,IF(VLOOKUP($A166,'Extra Dipl. Onderbouw'!A:C,3,FALSE)&lt;&gt;"Instructeur B",3,1))</f>
        <v>3</v>
      </c>
      <c r="R166" s="12">
        <f>IF(ISERROR(VLOOKUP($A166,Jeugdleden!$A:$C,3,FALSE))=TRUE,1,IF(VLOOKUP($A166,Jeugdleden!$A:$C,3,FALSE)&gt;=125,5,IF(VLOOKUP($A166,Jeugdleden!$A:$C,3,FALSE)&gt;=100,4,IF(VLOOKUP($A166,Jeugdleden!$A:$C,3,FALSE)&gt;=75,3,IF(VLOOKUP($A166,Jeugdleden!$A:$C,3,FALSE)&gt;=50,2,1)))))</f>
        <v>5</v>
      </c>
      <c r="S166" s="14">
        <f t="shared" si="11"/>
        <v>8</v>
      </c>
    </row>
    <row r="167" spans="1:19" x14ac:dyDescent="0.25">
      <c r="A167" s="25">
        <v>2464</v>
      </c>
      <c r="B167" s="25" t="str">
        <f>VLOOKUP($A167,Para!$D$1:$E$996,2,FALSE)</f>
        <v>Londerzeelse Dunkers</v>
      </c>
      <c r="C167" s="18">
        <f>IF(VLOOKUP($A167,Faciliteiten!$A:$D,3,FALSE)="&gt;=2m",5,IF(VLOOKUP($A167,Faciliteiten!$A:$D,3,FALSE)="&lt;2m-&gt;=1m",3,1))</f>
        <v>5</v>
      </c>
      <c r="D167" s="18">
        <f>IF(VLOOKUP($A167,Faciliteiten!$A:$D,4,FALSE)="Klasse 3",5,IF(VLOOKUP($A167,Faciliteiten!$A:$D,4,FALSE)="Klasse 2",3,1))</f>
        <v>5</v>
      </c>
      <c r="E167" s="20">
        <f t="shared" si="8"/>
        <v>10</v>
      </c>
      <c r="F167" s="6">
        <f>IF(ISERROR(VLOOKUP($A167,'Fanion Heren'!$A:$C,3,FALSE))=TRUE,0,IF(VLOOKUP($A167,'Fanion Heren'!$A:$C,3,FALSE)="BNXT",3,IF(LEFT(VLOOKUP($A167,'Fanion Heren'!$A:$C,3,FALSE),1)="T",3,IF(LEFT(VLOOKUP($A167,'Fanion Heren'!$A:$C,3,FALSE),1)="L",2,IF(LEFT(VLOOKUP($A167,'Fanion Heren'!$A:$C,3,FALSE),1)="P",1,0)))))</f>
        <v>0</v>
      </c>
      <c r="G167" s="6">
        <f>IF(ISERROR(VLOOKUP($A167,'Fanion Heren'!$E:$G,3,FALSE))=TRUE,0,IF(VLOOKUP($A167,'Fanion Heren'!$E:$G,3,FALSE)="EML",2,IF(LEFT(VLOOKUP($A167,'Fanion Heren'!$E:$G,3,FALSE),1)="T",2,IF(LEFT(VLOOKUP($A167,'Fanion Heren'!$E:$G,3,FALSE),1)="L",2,IF(LEFT(VLOOKUP($A167,'Fanion Heren'!$E:$G,3,FALSE),1)="P",1,0)))))</f>
        <v>0</v>
      </c>
      <c r="H167" s="6" t="str">
        <f>VLOOKUP($A167,'Aantal &lt;21'!$A:$C,3,FALSE)</f>
        <v/>
      </c>
      <c r="I167" s="6">
        <f>IF(ISERROR(VLOOKUP($A167,Jeugdfonds!$A:$C,3,FALSE))=TRUE,1,IF(VLOOKUP($A167,Jeugdfonds!$A:$C,3,FALSE)&gt;=6000,5,IF(VLOOKUP($A167,Jeugdfonds!$A:$C,3,FALSE)&gt;=3000,4,IF(VLOOKUP($A167,Jeugdfonds!$A:$C,3,FALSE)&gt;=1000,3,IF(VLOOKUP($A167,Jeugdfonds!$A:$C,3,FALSE)&gt;=100,2,1)))))</f>
        <v>2</v>
      </c>
      <c r="J167" s="10">
        <f t="shared" si="9"/>
        <v>2</v>
      </c>
      <c r="K167" s="7">
        <f>IF(ISERROR(VLOOKUP($A167,'Fanion Dames'!$A:$C,3,FALSE))=TRUE,0,IF(LEFT(VLOOKUP($A167,'Fanion Dames'!$A:$C,3,FALSE),1)="T",3,IF(LEFT(VLOOKUP($A167,'Fanion Dames'!$A:$C,3,FALSE),1)="L",2,IF(LEFT(VLOOKUP($A167,'Fanion Dames'!$A:$C,3,FALSE),1)="P",1,0))))</f>
        <v>0</v>
      </c>
      <c r="L167" s="7">
        <f>IF(ISERROR(VLOOKUP($A167,'Fanion Dames'!$E:$G,3,FALSE))=TRUE,0,IF(LEFT(VLOOKUP($A167,'Fanion Dames'!$E:$G,3,FALSE),1)="T",2,IF(LEFT(VLOOKUP($A167,'Fanion Dames'!$E:$G,3,FALSE),1)="L",2,IF(LEFT(VLOOKUP($A167,'Fanion Dames'!$E:$G,3,FALSE),1)="P",1,0))))</f>
        <v>0</v>
      </c>
      <c r="M167" s="7" t="str">
        <f>VLOOKUP($A167,'Aantal &lt;21'!$A:$D,4,FALSE)</f>
        <v/>
      </c>
      <c r="N167" s="7">
        <f>IF(ISERROR(VLOOKUP(A167,Jeugdfonds!A159:C389,3,FALSE))=TRUE,1,IF(VLOOKUP(A167,Jeugdfonds!A159:C389,3,FALSE)&gt;=6000,5,IF(VLOOKUP(A167,Jeugdfonds!A159:C389,3,FALSE)&gt;=3000,4,IF(VLOOKUP(A167,Jeugdfonds!A159:C389,3,FALSE)&gt;=1000,3,IF(VLOOKUP(A167,Jeugdfonds!A159:C389,3,FALSE)&gt;=100,2,1)))))</f>
        <v>2</v>
      </c>
      <c r="O167" s="16">
        <f t="shared" si="10"/>
        <v>2</v>
      </c>
      <c r="P167" s="12">
        <f>IF(ISERROR(VLOOKUP($A167,Jeugdcoördinator!$A:$C,4,FALSE))=TRUE,0,IF(VLOOKUP($A167,Jeugdcoördinator!$A:$C,4,FALSE)="Professioneel",3,IF(VLOOKUP($A167,Jeugdcoördinator!$A:$C,4,FALSE)="Vrijwilliger",2,0)))</f>
        <v>0</v>
      </c>
      <c r="Q167" s="12">
        <f>IF(VLOOKUP($A167,'Extra Dipl. Onderbouw'!A:C,3,FALSE)="",0,IF(VLOOKUP($A167,'Extra Dipl. Onderbouw'!A:C,3,FALSE)&lt;&gt;"Instructeur B",3,1))</f>
        <v>3</v>
      </c>
      <c r="R167" s="12">
        <f>IF(ISERROR(VLOOKUP($A167,Jeugdleden!$A:$C,3,FALSE))=TRUE,1,IF(VLOOKUP($A167,Jeugdleden!$A:$C,3,FALSE)&gt;=125,5,IF(VLOOKUP($A167,Jeugdleden!$A:$C,3,FALSE)&gt;=100,4,IF(VLOOKUP($A167,Jeugdleden!$A:$C,3,FALSE)&gt;=75,3,IF(VLOOKUP($A167,Jeugdleden!$A:$C,3,FALSE)&gt;=50,2,1)))))</f>
        <v>5</v>
      </c>
      <c r="S167" s="14">
        <f t="shared" si="11"/>
        <v>8</v>
      </c>
    </row>
    <row r="168" spans="1:19" x14ac:dyDescent="0.25">
      <c r="A168" s="25">
        <v>2489</v>
      </c>
      <c r="B168" s="25" t="str">
        <f>VLOOKUP($A168,Para!$D$1:$E$996,2,FALSE)</f>
        <v>Titans Basketball Keerbergen</v>
      </c>
      <c r="C168" s="18">
        <f>IF(VLOOKUP($A168,Faciliteiten!$A:$D,3,FALSE)="&gt;=2m",5,IF(VLOOKUP($A168,Faciliteiten!$A:$D,3,FALSE)="&lt;2m-&gt;=1m",3,1))</f>
        <v>1</v>
      </c>
      <c r="D168" s="18">
        <f>IF(VLOOKUP($A168,Faciliteiten!$A:$D,4,FALSE)="Klasse 3",5,IF(VLOOKUP($A168,Faciliteiten!$A:$D,4,FALSE)="Klasse 2",3,1))</f>
        <v>5</v>
      </c>
      <c r="E168" s="20">
        <f t="shared" si="8"/>
        <v>6</v>
      </c>
      <c r="F168" s="6">
        <f>IF(ISERROR(VLOOKUP($A168,'Fanion Heren'!$A:$C,3,FALSE))=TRUE,0,IF(VLOOKUP($A168,'Fanion Heren'!$A:$C,3,FALSE)="BNXT",3,IF(LEFT(VLOOKUP($A168,'Fanion Heren'!$A:$C,3,FALSE),1)="T",3,IF(LEFT(VLOOKUP($A168,'Fanion Heren'!$A:$C,3,FALSE),1)="L",2,IF(LEFT(VLOOKUP($A168,'Fanion Heren'!$A:$C,3,FALSE),1)="P",1,0)))))</f>
        <v>0</v>
      </c>
      <c r="G168" s="6">
        <f>IF(ISERROR(VLOOKUP($A168,'Fanion Heren'!$E:$G,3,FALSE))=TRUE,0,IF(VLOOKUP($A168,'Fanion Heren'!$E:$G,3,FALSE)="EML",2,IF(LEFT(VLOOKUP($A168,'Fanion Heren'!$E:$G,3,FALSE),1)="T",2,IF(LEFT(VLOOKUP($A168,'Fanion Heren'!$E:$G,3,FALSE),1)="L",2,IF(LEFT(VLOOKUP($A168,'Fanion Heren'!$E:$G,3,FALSE),1)="P",1,0)))))</f>
        <v>0</v>
      </c>
      <c r="H168" s="6" t="str">
        <f>VLOOKUP($A168,'Aantal &lt;21'!$A:$C,3,FALSE)</f>
        <v/>
      </c>
      <c r="I168" s="6">
        <f>IF(ISERROR(VLOOKUP($A168,Jeugdfonds!$A:$C,3,FALSE))=TRUE,1,IF(VLOOKUP($A168,Jeugdfonds!$A:$C,3,FALSE)&gt;=6000,5,IF(VLOOKUP($A168,Jeugdfonds!$A:$C,3,FALSE)&gt;=3000,4,IF(VLOOKUP($A168,Jeugdfonds!$A:$C,3,FALSE)&gt;=1000,3,IF(VLOOKUP($A168,Jeugdfonds!$A:$C,3,FALSE)&gt;=100,2,1)))))</f>
        <v>2</v>
      </c>
      <c r="J168" s="10">
        <f t="shared" si="9"/>
        <v>2</v>
      </c>
      <c r="K168" s="7">
        <f>IF(ISERROR(VLOOKUP($A168,'Fanion Dames'!$A:$C,3,FALSE))=TRUE,0,IF(LEFT(VLOOKUP($A168,'Fanion Dames'!$A:$C,3,FALSE),1)="T",3,IF(LEFT(VLOOKUP($A168,'Fanion Dames'!$A:$C,3,FALSE),1)="L",2,IF(LEFT(VLOOKUP($A168,'Fanion Dames'!$A:$C,3,FALSE),1)="P",1,0))))</f>
        <v>0</v>
      </c>
      <c r="L168" s="7">
        <f>IF(ISERROR(VLOOKUP($A168,'Fanion Dames'!$E:$G,3,FALSE))=TRUE,0,IF(LEFT(VLOOKUP($A168,'Fanion Dames'!$E:$G,3,FALSE),1)="T",2,IF(LEFT(VLOOKUP($A168,'Fanion Dames'!$E:$G,3,FALSE),1)="L",2,IF(LEFT(VLOOKUP($A168,'Fanion Dames'!$E:$G,3,FALSE),1)="P",1,0))))</f>
        <v>0</v>
      </c>
      <c r="M168" s="7" t="str">
        <f>VLOOKUP($A168,'Aantal &lt;21'!$A:$D,4,FALSE)</f>
        <v/>
      </c>
      <c r="N168" s="7">
        <f>IF(ISERROR(VLOOKUP(A168,Jeugdfonds!A160:C390,3,FALSE))=TRUE,1,IF(VLOOKUP(A168,Jeugdfonds!A160:C390,3,FALSE)&gt;=6000,5,IF(VLOOKUP(A168,Jeugdfonds!A160:C390,3,FALSE)&gt;=3000,4,IF(VLOOKUP(A168,Jeugdfonds!A160:C390,3,FALSE)&gt;=1000,3,IF(VLOOKUP(A168,Jeugdfonds!A160:C390,3,FALSE)&gt;=100,2,1)))))</f>
        <v>2</v>
      </c>
      <c r="O168" s="16">
        <f t="shared" si="10"/>
        <v>2</v>
      </c>
      <c r="P168" s="12">
        <f>IF(ISERROR(VLOOKUP($A168,Jeugdcoördinator!$A:$C,4,FALSE))=TRUE,0,IF(VLOOKUP($A168,Jeugdcoördinator!$A:$C,4,FALSE)="Professioneel",3,IF(VLOOKUP($A168,Jeugdcoördinator!$A:$C,4,FALSE)="Vrijwilliger",2,0)))</f>
        <v>0</v>
      </c>
      <c r="Q168" s="12">
        <f>IF(VLOOKUP($A168,'Extra Dipl. Onderbouw'!A:C,3,FALSE)="",0,IF(VLOOKUP($A168,'Extra Dipl. Onderbouw'!A:C,3,FALSE)&lt;&gt;"Instructeur B",3,1))</f>
        <v>0</v>
      </c>
      <c r="R168" s="12">
        <f>IF(ISERROR(VLOOKUP($A168,Jeugdleden!$A:$C,3,FALSE))=TRUE,1,IF(VLOOKUP($A168,Jeugdleden!$A:$C,3,FALSE)&gt;=125,5,IF(VLOOKUP($A168,Jeugdleden!$A:$C,3,FALSE)&gt;=100,4,IF(VLOOKUP($A168,Jeugdleden!$A:$C,3,FALSE)&gt;=75,3,IF(VLOOKUP($A168,Jeugdleden!$A:$C,3,FALSE)&gt;=50,2,1)))))</f>
        <v>1</v>
      </c>
      <c r="S168" s="14">
        <f t="shared" si="11"/>
        <v>1</v>
      </c>
    </row>
    <row r="169" spans="1:19" x14ac:dyDescent="0.25">
      <c r="A169" s="25">
        <v>2492</v>
      </c>
      <c r="B169" s="25" t="str">
        <f>VLOOKUP($A169,Para!$D$1:$E$996,2,FALSE)</f>
        <v>BBC CSS Outdoor Living Ninove</v>
      </c>
      <c r="C169" s="18">
        <f>IF(VLOOKUP($A169,Faciliteiten!$A:$D,3,FALSE)="&gt;=2m",5,IF(VLOOKUP($A169,Faciliteiten!$A:$D,3,FALSE)="&lt;2m-&gt;=1m",3,1))</f>
        <v>5</v>
      </c>
      <c r="D169" s="18">
        <f>IF(VLOOKUP($A169,Faciliteiten!$A:$D,4,FALSE)="Klasse 3",5,IF(VLOOKUP($A169,Faciliteiten!$A:$D,4,FALSE)="Klasse 2",3,1))</f>
        <v>5</v>
      </c>
      <c r="E169" s="20">
        <f t="shared" si="8"/>
        <v>10</v>
      </c>
      <c r="F169" s="6">
        <f>IF(ISERROR(VLOOKUP($A169,'Fanion Heren'!$A:$C,3,FALSE))=TRUE,0,IF(VLOOKUP($A169,'Fanion Heren'!$A:$C,3,FALSE)="BNXT",3,IF(LEFT(VLOOKUP($A169,'Fanion Heren'!$A:$C,3,FALSE),1)="T",3,IF(LEFT(VLOOKUP($A169,'Fanion Heren'!$A:$C,3,FALSE),1)="L",2,IF(LEFT(VLOOKUP($A169,'Fanion Heren'!$A:$C,3,FALSE),1)="P",1,0)))))</f>
        <v>1</v>
      </c>
      <c r="G169" s="6">
        <f>IF(ISERROR(VLOOKUP($A169,'Fanion Heren'!$E:$G,3,FALSE))=TRUE,0,IF(VLOOKUP($A169,'Fanion Heren'!$E:$G,3,FALSE)="EML",2,IF(LEFT(VLOOKUP($A169,'Fanion Heren'!$E:$G,3,FALSE),1)="T",2,IF(LEFT(VLOOKUP($A169,'Fanion Heren'!$E:$G,3,FALSE),1)="L",2,IF(LEFT(VLOOKUP($A169,'Fanion Heren'!$E:$G,3,FALSE),1)="P",1,0)))))</f>
        <v>0</v>
      </c>
      <c r="H169" s="6" t="str">
        <f>VLOOKUP($A169,'Aantal &lt;21'!$A:$C,3,FALSE)</f>
        <v/>
      </c>
      <c r="I169" s="6">
        <f>IF(ISERROR(VLOOKUP($A169,Jeugdfonds!$A:$C,3,FALSE))=TRUE,1,IF(VLOOKUP($A169,Jeugdfonds!$A:$C,3,FALSE)&gt;=6000,5,IF(VLOOKUP($A169,Jeugdfonds!$A:$C,3,FALSE)&gt;=3000,4,IF(VLOOKUP($A169,Jeugdfonds!$A:$C,3,FALSE)&gt;=1000,3,IF(VLOOKUP($A169,Jeugdfonds!$A:$C,3,FALSE)&gt;=100,2,1)))))</f>
        <v>4</v>
      </c>
      <c r="J169" s="10">
        <f t="shared" si="9"/>
        <v>5</v>
      </c>
      <c r="K169" s="7">
        <f>IF(ISERROR(VLOOKUP($A169,'Fanion Dames'!$A:$C,3,FALSE))=TRUE,0,IF(LEFT(VLOOKUP($A169,'Fanion Dames'!$A:$C,3,FALSE),1)="T",3,IF(LEFT(VLOOKUP($A169,'Fanion Dames'!$A:$C,3,FALSE),1)="L",2,IF(LEFT(VLOOKUP($A169,'Fanion Dames'!$A:$C,3,FALSE),1)="P",1,0))))</f>
        <v>0</v>
      </c>
      <c r="L169" s="7">
        <f>IF(ISERROR(VLOOKUP($A169,'Fanion Dames'!$E:$G,3,FALSE))=TRUE,0,IF(LEFT(VLOOKUP($A169,'Fanion Dames'!$E:$G,3,FALSE),1)="T",2,IF(LEFT(VLOOKUP($A169,'Fanion Dames'!$E:$G,3,FALSE),1)="L",2,IF(LEFT(VLOOKUP($A169,'Fanion Dames'!$E:$G,3,FALSE),1)="P",1,0))))</f>
        <v>0</v>
      </c>
      <c r="M169" s="7" t="str">
        <f>VLOOKUP($A169,'Aantal &lt;21'!$A:$D,4,FALSE)</f>
        <v/>
      </c>
      <c r="N169" s="7">
        <f>IF(ISERROR(VLOOKUP(A169,Jeugdfonds!A161:C391,3,FALSE))=TRUE,1,IF(VLOOKUP(A169,Jeugdfonds!A161:C391,3,FALSE)&gt;=6000,5,IF(VLOOKUP(A169,Jeugdfonds!A161:C391,3,FALSE)&gt;=3000,4,IF(VLOOKUP(A169,Jeugdfonds!A161:C391,3,FALSE)&gt;=1000,3,IF(VLOOKUP(A169,Jeugdfonds!A161:C391,3,FALSE)&gt;=100,2,1)))))</f>
        <v>4</v>
      </c>
      <c r="O169" s="16">
        <f t="shared" si="10"/>
        <v>4</v>
      </c>
      <c r="P169" s="12">
        <f>IF(ISERROR(VLOOKUP($A169,Jeugdcoördinator!$A:$C,4,FALSE))=TRUE,0,IF(VLOOKUP($A169,Jeugdcoördinator!$A:$C,4,FALSE)="Professioneel",3,IF(VLOOKUP($A169,Jeugdcoördinator!$A:$C,4,FALSE)="Vrijwilliger",2,0)))</f>
        <v>0</v>
      </c>
      <c r="Q169" s="12">
        <f>IF(VLOOKUP($A169,'Extra Dipl. Onderbouw'!A:C,3,FALSE)="",0,IF(VLOOKUP($A169,'Extra Dipl. Onderbouw'!A:C,3,FALSE)&lt;&gt;"Instructeur B",3,1))</f>
        <v>0</v>
      </c>
      <c r="R169" s="12">
        <f>IF(ISERROR(VLOOKUP($A169,Jeugdleden!$A:$C,3,FALSE))=TRUE,1,IF(VLOOKUP($A169,Jeugdleden!$A:$C,3,FALSE)&gt;=125,5,IF(VLOOKUP($A169,Jeugdleden!$A:$C,3,FALSE)&gt;=100,4,IF(VLOOKUP($A169,Jeugdleden!$A:$C,3,FALSE)&gt;=75,3,IF(VLOOKUP($A169,Jeugdleden!$A:$C,3,FALSE)&gt;=50,2,1)))))</f>
        <v>5</v>
      </c>
      <c r="S169" s="14">
        <f t="shared" si="11"/>
        <v>5</v>
      </c>
    </row>
    <row r="170" spans="1:19" x14ac:dyDescent="0.25">
      <c r="A170" s="25">
        <v>2494</v>
      </c>
      <c r="B170" s="25" t="str">
        <f>VLOOKUP($A170,Para!$D$1:$E$996,2,FALSE)</f>
        <v>B.C. Blue Stars Brugge</v>
      </c>
      <c r="C170" s="18">
        <f>IF(VLOOKUP($A170,Faciliteiten!$A:$D,3,FALSE)="&gt;=2m",5,IF(VLOOKUP($A170,Faciliteiten!$A:$D,3,FALSE)="&lt;2m-&gt;=1m",3,1))</f>
        <v>5</v>
      </c>
      <c r="D170" s="18">
        <f>IF(VLOOKUP($A170,Faciliteiten!$A:$D,4,FALSE)="Klasse 3",5,IF(VLOOKUP($A170,Faciliteiten!$A:$D,4,FALSE)="Klasse 2",3,1))</f>
        <v>5</v>
      </c>
      <c r="E170" s="20">
        <f t="shared" si="8"/>
        <v>10</v>
      </c>
      <c r="F170" s="6">
        <f>IF(ISERROR(VLOOKUP($A170,'Fanion Heren'!$A:$C,3,FALSE))=TRUE,0,IF(VLOOKUP($A170,'Fanion Heren'!$A:$C,3,FALSE)="BNXT",3,IF(LEFT(VLOOKUP($A170,'Fanion Heren'!$A:$C,3,FALSE),1)="T",3,IF(LEFT(VLOOKUP($A170,'Fanion Heren'!$A:$C,3,FALSE),1)="L",2,IF(LEFT(VLOOKUP($A170,'Fanion Heren'!$A:$C,3,FALSE),1)="P",1,0)))))</f>
        <v>0</v>
      </c>
      <c r="G170" s="6">
        <f>IF(ISERROR(VLOOKUP($A170,'Fanion Heren'!$E:$G,3,FALSE))=TRUE,0,IF(VLOOKUP($A170,'Fanion Heren'!$E:$G,3,FALSE)="EML",2,IF(LEFT(VLOOKUP($A170,'Fanion Heren'!$E:$G,3,FALSE),1)="T",2,IF(LEFT(VLOOKUP($A170,'Fanion Heren'!$E:$G,3,FALSE),1)="L",2,IF(LEFT(VLOOKUP($A170,'Fanion Heren'!$E:$G,3,FALSE),1)="P",1,0)))))</f>
        <v>0</v>
      </c>
      <c r="H170" s="6" t="str">
        <f>VLOOKUP($A170,'Aantal &lt;21'!$A:$C,3,FALSE)</f>
        <v/>
      </c>
      <c r="I170" s="6">
        <f>IF(ISERROR(VLOOKUP($A170,Jeugdfonds!$A:$C,3,FALSE))=TRUE,1,IF(VLOOKUP($A170,Jeugdfonds!$A:$C,3,FALSE)&gt;=6000,5,IF(VLOOKUP($A170,Jeugdfonds!$A:$C,3,FALSE)&gt;=3000,4,IF(VLOOKUP($A170,Jeugdfonds!$A:$C,3,FALSE)&gt;=1000,3,IF(VLOOKUP($A170,Jeugdfonds!$A:$C,3,FALSE)&gt;=100,2,1)))))</f>
        <v>3</v>
      </c>
      <c r="J170" s="10">
        <f t="shared" si="9"/>
        <v>3</v>
      </c>
      <c r="K170" s="7">
        <f>IF(ISERROR(VLOOKUP($A170,'Fanion Dames'!$A:$C,3,FALSE))=TRUE,0,IF(LEFT(VLOOKUP($A170,'Fanion Dames'!$A:$C,3,FALSE),1)="T",3,IF(LEFT(VLOOKUP($A170,'Fanion Dames'!$A:$C,3,FALSE),1)="L",2,IF(LEFT(VLOOKUP($A170,'Fanion Dames'!$A:$C,3,FALSE),1)="P",1,0))))</f>
        <v>1</v>
      </c>
      <c r="L170" s="7">
        <f>IF(ISERROR(VLOOKUP($A170,'Fanion Dames'!$E:$G,3,FALSE))=TRUE,0,IF(LEFT(VLOOKUP($A170,'Fanion Dames'!$E:$G,3,FALSE),1)="T",2,IF(LEFT(VLOOKUP($A170,'Fanion Dames'!$E:$G,3,FALSE),1)="L",2,IF(LEFT(VLOOKUP($A170,'Fanion Dames'!$E:$G,3,FALSE),1)="P",1,0))))</f>
        <v>0</v>
      </c>
      <c r="M170" s="7" t="str">
        <f>VLOOKUP($A170,'Aantal &lt;21'!$A:$D,4,FALSE)</f>
        <v/>
      </c>
      <c r="N170" s="7">
        <f>IF(ISERROR(VLOOKUP(A170,Jeugdfonds!A162:C392,3,FALSE))=TRUE,1,IF(VLOOKUP(A170,Jeugdfonds!A162:C392,3,FALSE)&gt;=6000,5,IF(VLOOKUP(A170,Jeugdfonds!A162:C392,3,FALSE)&gt;=3000,4,IF(VLOOKUP(A170,Jeugdfonds!A162:C392,3,FALSE)&gt;=1000,3,IF(VLOOKUP(A170,Jeugdfonds!A162:C392,3,FALSE)&gt;=100,2,1)))))</f>
        <v>3</v>
      </c>
      <c r="O170" s="16">
        <f t="shared" si="10"/>
        <v>4</v>
      </c>
      <c r="P170" s="12">
        <f>IF(ISERROR(VLOOKUP($A170,Jeugdcoördinator!$A:$C,4,FALSE))=TRUE,0,IF(VLOOKUP($A170,Jeugdcoördinator!$A:$C,4,FALSE)="Professioneel",3,IF(VLOOKUP($A170,Jeugdcoördinator!$A:$C,4,FALSE)="Vrijwilliger",2,0)))</f>
        <v>0</v>
      </c>
      <c r="Q170" s="12">
        <f>IF(VLOOKUP($A170,'Extra Dipl. Onderbouw'!A:C,3,FALSE)="",0,IF(VLOOKUP($A170,'Extra Dipl. Onderbouw'!A:C,3,FALSE)&lt;&gt;"Instructeur B",3,1))</f>
        <v>0</v>
      </c>
      <c r="R170" s="12">
        <f>IF(ISERROR(VLOOKUP($A170,Jeugdleden!$A:$C,3,FALSE))=TRUE,1,IF(VLOOKUP($A170,Jeugdleden!$A:$C,3,FALSE)&gt;=125,5,IF(VLOOKUP($A170,Jeugdleden!$A:$C,3,FALSE)&gt;=100,4,IF(VLOOKUP($A170,Jeugdleden!$A:$C,3,FALSE)&gt;=75,3,IF(VLOOKUP($A170,Jeugdleden!$A:$C,3,FALSE)&gt;=50,2,1)))))</f>
        <v>4</v>
      </c>
      <c r="S170" s="14">
        <f t="shared" si="11"/>
        <v>4</v>
      </c>
    </row>
    <row r="171" spans="1:19" x14ac:dyDescent="0.25">
      <c r="A171" s="25">
        <v>2498</v>
      </c>
      <c r="B171" s="25" t="str">
        <f>VLOOKUP($A171,Para!$D$1:$E$996,2,FALSE)</f>
        <v>BBC As</v>
      </c>
      <c r="C171" s="18">
        <f>IF(VLOOKUP($A171,Faciliteiten!$A:$D,3,FALSE)="&gt;=2m",5,IF(VLOOKUP($A171,Faciliteiten!$A:$D,3,FALSE)="&lt;2m-&gt;=1m",3,1))</f>
        <v>5</v>
      </c>
      <c r="D171" s="18">
        <f>IF(VLOOKUP($A171,Faciliteiten!$A:$D,4,FALSE)="Klasse 3",5,IF(VLOOKUP($A171,Faciliteiten!$A:$D,4,FALSE)="Klasse 2",3,1))</f>
        <v>5</v>
      </c>
      <c r="E171" s="20">
        <f t="shared" si="8"/>
        <v>10</v>
      </c>
      <c r="F171" s="6">
        <f>IF(ISERROR(VLOOKUP($A171,'Fanion Heren'!$A:$C,3,FALSE))=TRUE,0,IF(VLOOKUP($A171,'Fanion Heren'!$A:$C,3,FALSE)="BNXT",3,IF(LEFT(VLOOKUP($A171,'Fanion Heren'!$A:$C,3,FALSE),1)="T",3,IF(LEFT(VLOOKUP($A171,'Fanion Heren'!$A:$C,3,FALSE),1)="L",2,IF(LEFT(VLOOKUP($A171,'Fanion Heren'!$A:$C,3,FALSE),1)="P",1,0)))))</f>
        <v>0</v>
      </c>
      <c r="G171" s="6">
        <f>IF(ISERROR(VLOOKUP($A171,'Fanion Heren'!$E:$G,3,FALSE))=TRUE,0,IF(VLOOKUP($A171,'Fanion Heren'!$E:$G,3,FALSE)="EML",2,IF(LEFT(VLOOKUP($A171,'Fanion Heren'!$E:$G,3,FALSE),1)="T",2,IF(LEFT(VLOOKUP($A171,'Fanion Heren'!$E:$G,3,FALSE),1)="L",2,IF(LEFT(VLOOKUP($A171,'Fanion Heren'!$E:$G,3,FALSE),1)="P",1,0)))))</f>
        <v>0</v>
      </c>
      <c r="H171" s="6" t="str">
        <f>VLOOKUP($A171,'Aantal &lt;21'!$A:$C,3,FALSE)</f>
        <v/>
      </c>
      <c r="I171" s="6">
        <f>IF(ISERROR(VLOOKUP($A171,Jeugdfonds!$A:$C,3,FALSE))=TRUE,1,IF(VLOOKUP($A171,Jeugdfonds!$A:$C,3,FALSE)&gt;=6000,5,IF(VLOOKUP($A171,Jeugdfonds!$A:$C,3,FALSE)&gt;=3000,4,IF(VLOOKUP($A171,Jeugdfonds!$A:$C,3,FALSE)&gt;=1000,3,IF(VLOOKUP($A171,Jeugdfonds!$A:$C,3,FALSE)&gt;=100,2,1)))))</f>
        <v>2</v>
      </c>
      <c r="J171" s="10">
        <f t="shared" si="9"/>
        <v>2</v>
      </c>
      <c r="K171" s="7">
        <f>IF(ISERROR(VLOOKUP($A171,'Fanion Dames'!$A:$C,3,FALSE))=TRUE,0,IF(LEFT(VLOOKUP($A171,'Fanion Dames'!$A:$C,3,FALSE),1)="T",3,IF(LEFT(VLOOKUP($A171,'Fanion Dames'!$A:$C,3,FALSE),1)="L",2,IF(LEFT(VLOOKUP($A171,'Fanion Dames'!$A:$C,3,FALSE),1)="P",1,0))))</f>
        <v>0</v>
      </c>
      <c r="L171" s="7">
        <f>IF(ISERROR(VLOOKUP($A171,'Fanion Dames'!$E:$G,3,FALSE))=TRUE,0,IF(LEFT(VLOOKUP($A171,'Fanion Dames'!$E:$G,3,FALSE),1)="T",2,IF(LEFT(VLOOKUP($A171,'Fanion Dames'!$E:$G,3,FALSE),1)="L",2,IF(LEFT(VLOOKUP($A171,'Fanion Dames'!$E:$G,3,FALSE),1)="P",1,0))))</f>
        <v>0</v>
      </c>
      <c r="M171" s="7" t="str">
        <f>VLOOKUP($A171,'Aantal &lt;21'!$A:$D,4,FALSE)</f>
        <v/>
      </c>
      <c r="N171" s="7">
        <f>IF(ISERROR(VLOOKUP(A171,Jeugdfonds!A162:C393,3,FALSE))=TRUE,1,IF(VLOOKUP(A171,Jeugdfonds!A162:C393,3,FALSE)&gt;=6000,5,IF(VLOOKUP(A171,Jeugdfonds!A162:C393,3,FALSE)&gt;=3000,4,IF(VLOOKUP(A171,Jeugdfonds!A162:C393,3,FALSE)&gt;=1000,3,IF(VLOOKUP(A171,Jeugdfonds!A162:C393,3,FALSE)&gt;=100,2,1)))))</f>
        <v>2</v>
      </c>
      <c r="O171" s="16">
        <f t="shared" si="10"/>
        <v>2</v>
      </c>
      <c r="P171" s="12">
        <f>IF(ISERROR(VLOOKUP($A171,Jeugdcoördinator!$A:$C,4,FALSE))=TRUE,0,IF(VLOOKUP($A171,Jeugdcoördinator!$A:$C,4,FALSE)="Professioneel",3,IF(VLOOKUP($A171,Jeugdcoördinator!$A:$C,4,FALSE)="Vrijwilliger",2,0)))</f>
        <v>0</v>
      </c>
      <c r="Q171" s="12">
        <f>IF(VLOOKUP($A171,'Extra Dipl. Onderbouw'!A:C,3,FALSE)="",0,IF(VLOOKUP($A171,'Extra Dipl. Onderbouw'!A:C,3,FALSE)&lt;&gt;"Instructeur B",3,1))</f>
        <v>0</v>
      </c>
      <c r="R171" s="12">
        <f>IF(ISERROR(VLOOKUP($A171,Jeugdleden!$A:$C,3,FALSE))=TRUE,1,IF(VLOOKUP($A171,Jeugdleden!$A:$C,3,FALSE)&gt;=125,5,IF(VLOOKUP($A171,Jeugdleden!$A:$C,3,FALSE)&gt;=100,4,IF(VLOOKUP($A171,Jeugdleden!$A:$C,3,FALSE)&gt;=75,3,IF(VLOOKUP($A171,Jeugdleden!$A:$C,3,FALSE)&gt;=50,2,1)))))</f>
        <v>4</v>
      </c>
      <c r="S171" s="14">
        <f t="shared" si="11"/>
        <v>4</v>
      </c>
    </row>
    <row r="172" spans="1:19" x14ac:dyDescent="0.25">
      <c r="A172" s="25">
        <v>2501</v>
      </c>
      <c r="B172" s="25" t="str">
        <f>VLOOKUP($A172,Para!$D$1:$E$996,2,FALSE)</f>
        <v>Edegemse Basketbalclub</v>
      </c>
      <c r="C172" s="18">
        <f>IF(VLOOKUP($A172,Faciliteiten!$A:$D,3,FALSE)="&gt;=2m",5,IF(VLOOKUP($A172,Faciliteiten!$A:$D,3,FALSE)="&lt;2m-&gt;=1m",3,1))</f>
        <v>1</v>
      </c>
      <c r="D172" s="18">
        <f>IF(VLOOKUP($A172,Faciliteiten!$A:$D,4,FALSE)="Klasse 3",5,IF(VLOOKUP($A172,Faciliteiten!$A:$D,4,FALSE)="Klasse 2",3,1))</f>
        <v>5</v>
      </c>
      <c r="E172" s="20">
        <f t="shared" si="8"/>
        <v>6</v>
      </c>
      <c r="F172" s="6">
        <f>IF(ISERROR(VLOOKUP($A172,'Fanion Heren'!$A:$C,3,FALSE))=TRUE,0,IF(VLOOKUP($A172,'Fanion Heren'!$A:$C,3,FALSE)="BNXT",3,IF(LEFT(VLOOKUP($A172,'Fanion Heren'!$A:$C,3,FALSE),1)="T",3,IF(LEFT(VLOOKUP($A172,'Fanion Heren'!$A:$C,3,FALSE),1)="L",2,IF(LEFT(VLOOKUP($A172,'Fanion Heren'!$A:$C,3,FALSE),1)="P",1,0)))))</f>
        <v>0</v>
      </c>
      <c r="G172" s="6">
        <f>IF(ISERROR(VLOOKUP($A172,'Fanion Heren'!$E:$G,3,FALSE))=TRUE,0,IF(VLOOKUP($A172,'Fanion Heren'!$E:$G,3,FALSE)="EML",2,IF(LEFT(VLOOKUP($A172,'Fanion Heren'!$E:$G,3,FALSE),1)="T",2,IF(LEFT(VLOOKUP($A172,'Fanion Heren'!$E:$G,3,FALSE),1)="L",2,IF(LEFT(VLOOKUP($A172,'Fanion Heren'!$E:$G,3,FALSE),1)="P",1,0)))))</f>
        <v>0</v>
      </c>
      <c r="H172" s="6" t="str">
        <f>VLOOKUP($A172,'Aantal &lt;21'!$A:$C,3,FALSE)</f>
        <v/>
      </c>
      <c r="I172" s="6">
        <f>IF(ISERROR(VLOOKUP($A172,Jeugdfonds!$A:$C,3,FALSE))=TRUE,1,IF(VLOOKUP($A172,Jeugdfonds!$A:$C,3,FALSE)&gt;=6000,5,IF(VLOOKUP($A172,Jeugdfonds!$A:$C,3,FALSE)&gt;=3000,4,IF(VLOOKUP($A172,Jeugdfonds!$A:$C,3,FALSE)&gt;=1000,3,IF(VLOOKUP($A172,Jeugdfonds!$A:$C,3,FALSE)&gt;=100,2,1)))))</f>
        <v>3</v>
      </c>
      <c r="J172" s="10">
        <f t="shared" si="9"/>
        <v>3</v>
      </c>
      <c r="K172" s="7">
        <f>IF(ISERROR(VLOOKUP($A172,'Fanion Dames'!$A:$C,3,FALSE))=TRUE,0,IF(LEFT(VLOOKUP($A172,'Fanion Dames'!$A:$C,3,FALSE),1)="T",3,IF(LEFT(VLOOKUP($A172,'Fanion Dames'!$A:$C,3,FALSE),1)="L",2,IF(LEFT(VLOOKUP($A172,'Fanion Dames'!$A:$C,3,FALSE),1)="P",1,0))))</f>
        <v>0</v>
      </c>
      <c r="L172" s="7">
        <f>IF(ISERROR(VLOOKUP($A172,'Fanion Dames'!$E:$G,3,FALSE))=TRUE,0,IF(LEFT(VLOOKUP($A172,'Fanion Dames'!$E:$G,3,FALSE),1)="T",2,IF(LEFT(VLOOKUP($A172,'Fanion Dames'!$E:$G,3,FALSE),1)="L",2,IF(LEFT(VLOOKUP($A172,'Fanion Dames'!$E:$G,3,FALSE),1)="P",1,0))))</f>
        <v>0</v>
      </c>
      <c r="M172" s="7" t="str">
        <f>VLOOKUP($A172,'Aantal &lt;21'!$A:$D,4,FALSE)</f>
        <v/>
      </c>
      <c r="N172" s="7">
        <f>IF(ISERROR(VLOOKUP(A172,Jeugdfonds!A163:C394,3,FALSE))=TRUE,1,IF(VLOOKUP(A172,Jeugdfonds!A163:C394,3,FALSE)&gt;=6000,5,IF(VLOOKUP(A172,Jeugdfonds!A163:C394,3,FALSE)&gt;=3000,4,IF(VLOOKUP(A172,Jeugdfonds!A163:C394,3,FALSE)&gt;=1000,3,IF(VLOOKUP(A172,Jeugdfonds!A163:C394,3,FALSE)&gt;=100,2,1)))))</f>
        <v>3</v>
      </c>
      <c r="O172" s="16">
        <f t="shared" si="10"/>
        <v>3</v>
      </c>
      <c r="P172" s="12">
        <f>IF(ISERROR(VLOOKUP($A172,Jeugdcoördinator!$A:$C,4,FALSE))=TRUE,0,IF(VLOOKUP($A172,Jeugdcoördinator!$A:$C,4,FALSE)="Professioneel",3,IF(VLOOKUP($A172,Jeugdcoördinator!$A:$C,4,FALSE)="Vrijwilliger",2,0)))</f>
        <v>0</v>
      </c>
      <c r="Q172" s="12">
        <f>IF(VLOOKUP($A172,'Extra Dipl. Onderbouw'!A:C,3,FALSE)="",0,IF(VLOOKUP($A172,'Extra Dipl. Onderbouw'!A:C,3,FALSE)&lt;&gt;"Instructeur B",3,1))</f>
        <v>0</v>
      </c>
      <c r="R172" s="12">
        <f>IF(ISERROR(VLOOKUP($A172,Jeugdleden!$A:$C,3,FALSE))=TRUE,1,IF(VLOOKUP($A172,Jeugdleden!$A:$C,3,FALSE)&gt;=125,5,IF(VLOOKUP($A172,Jeugdleden!$A:$C,3,FALSE)&gt;=100,4,IF(VLOOKUP($A172,Jeugdleden!$A:$C,3,FALSE)&gt;=75,3,IF(VLOOKUP($A172,Jeugdleden!$A:$C,3,FALSE)&gt;=50,2,1)))))</f>
        <v>1</v>
      </c>
      <c r="S172" s="14">
        <f t="shared" si="11"/>
        <v>1</v>
      </c>
    </row>
    <row r="173" spans="1:19" x14ac:dyDescent="0.25">
      <c r="A173" s="25">
        <v>2515</v>
      </c>
      <c r="B173" s="25" t="str">
        <f>VLOOKUP($A173,Para!$D$1:$E$996,2,FALSE)</f>
        <v>De Rode Leeuwen</v>
      </c>
      <c r="C173" s="18">
        <f>IF(VLOOKUP($A173,Faciliteiten!$A:$D,3,FALSE)="&gt;=2m",5,IF(VLOOKUP($A173,Faciliteiten!$A:$D,3,FALSE)="&lt;2m-&gt;=1m",3,1))</f>
        <v>5</v>
      </c>
      <c r="D173" s="18">
        <f>IF(VLOOKUP($A173,Faciliteiten!$A:$D,4,FALSE)="Klasse 3",5,IF(VLOOKUP($A173,Faciliteiten!$A:$D,4,FALSE)="Klasse 2",3,1))</f>
        <v>5</v>
      </c>
      <c r="E173" s="20">
        <f t="shared" si="8"/>
        <v>10</v>
      </c>
      <c r="F173" s="6">
        <f>IF(ISERROR(VLOOKUP($A173,'Fanion Heren'!$A:$C,3,FALSE))=TRUE,0,IF(VLOOKUP($A173,'Fanion Heren'!$A:$C,3,FALSE)="BNXT",3,IF(LEFT(VLOOKUP($A173,'Fanion Heren'!$A:$C,3,FALSE),1)="T",3,IF(LEFT(VLOOKUP($A173,'Fanion Heren'!$A:$C,3,FALSE),1)="L",2,IF(LEFT(VLOOKUP($A173,'Fanion Heren'!$A:$C,3,FALSE),1)="P",1,0)))))</f>
        <v>0</v>
      </c>
      <c r="G173" s="6">
        <f>IF(ISERROR(VLOOKUP($A173,'Fanion Heren'!$E:$G,3,FALSE))=TRUE,0,IF(VLOOKUP($A173,'Fanion Heren'!$E:$G,3,FALSE)="EML",2,IF(LEFT(VLOOKUP($A173,'Fanion Heren'!$E:$G,3,FALSE),1)="T",2,IF(LEFT(VLOOKUP($A173,'Fanion Heren'!$E:$G,3,FALSE),1)="L",2,IF(LEFT(VLOOKUP($A173,'Fanion Heren'!$E:$G,3,FALSE),1)="P",1,0)))))</f>
        <v>0</v>
      </c>
      <c r="H173" s="6" t="str">
        <f>VLOOKUP($A173,'Aantal &lt;21'!$A:$C,3,FALSE)</f>
        <v/>
      </c>
      <c r="I173" s="6">
        <f>IF(ISERROR(VLOOKUP($A173,Jeugdfonds!$A:$C,3,FALSE))=TRUE,1,IF(VLOOKUP($A173,Jeugdfonds!$A:$C,3,FALSE)&gt;=6000,5,IF(VLOOKUP($A173,Jeugdfonds!$A:$C,3,FALSE)&gt;=3000,4,IF(VLOOKUP($A173,Jeugdfonds!$A:$C,3,FALSE)&gt;=1000,3,IF(VLOOKUP($A173,Jeugdfonds!$A:$C,3,FALSE)&gt;=100,2,1)))))</f>
        <v>2</v>
      </c>
      <c r="J173" s="10">
        <f t="shared" si="9"/>
        <v>2</v>
      </c>
      <c r="K173" s="7">
        <f>IF(ISERROR(VLOOKUP($A173,'Fanion Dames'!$A:$C,3,FALSE))=TRUE,0,IF(LEFT(VLOOKUP($A173,'Fanion Dames'!$A:$C,3,FALSE),1)="T",3,IF(LEFT(VLOOKUP($A173,'Fanion Dames'!$A:$C,3,FALSE),1)="L",2,IF(LEFT(VLOOKUP($A173,'Fanion Dames'!$A:$C,3,FALSE),1)="P",1,0))))</f>
        <v>0</v>
      </c>
      <c r="L173" s="7">
        <f>IF(ISERROR(VLOOKUP($A173,'Fanion Dames'!$E:$G,3,FALSE))=TRUE,0,IF(LEFT(VLOOKUP($A173,'Fanion Dames'!$E:$G,3,FALSE),1)="T",2,IF(LEFT(VLOOKUP($A173,'Fanion Dames'!$E:$G,3,FALSE),1)="L",2,IF(LEFT(VLOOKUP($A173,'Fanion Dames'!$E:$G,3,FALSE),1)="P",1,0))))</f>
        <v>0</v>
      </c>
      <c r="M173" s="7" t="str">
        <f>VLOOKUP($A173,'Aantal &lt;21'!$A:$D,4,FALSE)</f>
        <v/>
      </c>
      <c r="N173" s="7">
        <f>IF(ISERROR(VLOOKUP(A173,Jeugdfonds!A164:C395,3,FALSE))=TRUE,1,IF(VLOOKUP(A173,Jeugdfonds!A164:C395,3,FALSE)&gt;=6000,5,IF(VLOOKUP(A173,Jeugdfonds!A164:C395,3,FALSE)&gt;=3000,4,IF(VLOOKUP(A173,Jeugdfonds!A164:C395,3,FALSE)&gt;=1000,3,IF(VLOOKUP(A173,Jeugdfonds!A164:C395,3,FALSE)&gt;=100,2,1)))))</f>
        <v>2</v>
      </c>
      <c r="O173" s="16">
        <f t="shared" si="10"/>
        <v>2</v>
      </c>
      <c r="P173" s="12">
        <f>IF(ISERROR(VLOOKUP($A173,Jeugdcoördinator!$A:$C,4,FALSE))=TRUE,0,IF(VLOOKUP($A173,Jeugdcoördinator!$A:$C,4,FALSE)="Professioneel",3,IF(VLOOKUP($A173,Jeugdcoördinator!$A:$C,4,FALSE)="Vrijwilliger",2,0)))</f>
        <v>0</v>
      </c>
      <c r="Q173" s="12">
        <f>IF(VLOOKUP($A173,'Extra Dipl. Onderbouw'!A:C,3,FALSE)="",0,IF(VLOOKUP($A173,'Extra Dipl. Onderbouw'!A:C,3,FALSE)&lt;&gt;"Instructeur B",3,1))</f>
        <v>0</v>
      </c>
      <c r="R173" s="12">
        <f>IF(ISERROR(VLOOKUP($A173,Jeugdleden!$A:$C,3,FALSE))=TRUE,1,IF(VLOOKUP($A173,Jeugdleden!$A:$C,3,FALSE)&gt;=125,5,IF(VLOOKUP($A173,Jeugdleden!$A:$C,3,FALSE)&gt;=100,4,IF(VLOOKUP($A173,Jeugdleden!$A:$C,3,FALSE)&gt;=75,3,IF(VLOOKUP($A173,Jeugdleden!$A:$C,3,FALSE)&gt;=50,2,1)))))</f>
        <v>5</v>
      </c>
      <c r="S173" s="14">
        <f t="shared" si="11"/>
        <v>5</v>
      </c>
    </row>
    <row r="174" spans="1:19" x14ac:dyDescent="0.25">
      <c r="A174" s="25">
        <v>2527</v>
      </c>
      <c r="B174" s="25" t="str">
        <f>VLOOKUP($A174,Para!$D$1:$E$996,2,FALSE)</f>
        <v>BBC Bazel</v>
      </c>
      <c r="C174" s="18">
        <f>IF(VLOOKUP($A174,Faciliteiten!$A:$D,3,FALSE)="&gt;=2m",5,IF(VLOOKUP($A174,Faciliteiten!$A:$D,3,FALSE)="&lt;2m-&gt;=1m",3,1))</f>
        <v>3</v>
      </c>
      <c r="D174" s="18">
        <f>IF(VLOOKUP($A174,Faciliteiten!$A:$D,4,FALSE)="Klasse 3",5,IF(VLOOKUP($A174,Faciliteiten!$A:$D,4,FALSE)="Klasse 2",3,1))</f>
        <v>5</v>
      </c>
      <c r="E174" s="20">
        <f t="shared" si="8"/>
        <v>8</v>
      </c>
      <c r="F174" s="6">
        <f>IF(ISERROR(VLOOKUP($A174,'Fanion Heren'!$A:$C,3,FALSE))=TRUE,0,IF(VLOOKUP($A174,'Fanion Heren'!$A:$C,3,FALSE)="BNXT",3,IF(LEFT(VLOOKUP($A174,'Fanion Heren'!$A:$C,3,FALSE),1)="T",3,IF(LEFT(VLOOKUP($A174,'Fanion Heren'!$A:$C,3,FALSE),1)="L",2,IF(LEFT(VLOOKUP($A174,'Fanion Heren'!$A:$C,3,FALSE),1)="P",1,0)))))</f>
        <v>0</v>
      </c>
      <c r="G174" s="6">
        <f>IF(ISERROR(VLOOKUP($A174,'Fanion Heren'!$E:$G,3,FALSE))=TRUE,0,IF(VLOOKUP($A174,'Fanion Heren'!$E:$G,3,FALSE)="EML",2,IF(LEFT(VLOOKUP($A174,'Fanion Heren'!$E:$G,3,FALSE),1)="T",2,IF(LEFT(VLOOKUP($A174,'Fanion Heren'!$E:$G,3,FALSE),1)="L",2,IF(LEFT(VLOOKUP($A174,'Fanion Heren'!$E:$G,3,FALSE),1)="P",1,0)))))</f>
        <v>0</v>
      </c>
      <c r="H174" s="6" t="str">
        <f>VLOOKUP($A174,'Aantal &lt;21'!$A:$C,3,FALSE)</f>
        <v/>
      </c>
      <c r="I174" s="6">
        <f>IF(ISERROR(VLOOKUP($A174,Jeugdfonds!$A:$C,3,FALSE))=TRUE,1,IF(VLOOKUP($A174,Jeugdfonds!$A:$C,3,FALSE)&gt;=6000,5,IF(VLOOKUP($A174,Jeugdfonds!$A:$C,3,FALSE)&gt;=3000,4,IF(VLOOKUP($A174,Jeugdfonds!$A:$C,3,FALSE)&gt;=1000,3,IF(VLOOKUP($A174,Jeugdfonds!$A:$C,3,FALSE)&gt;=100,2,1)))))</f>
        <v>2</v>
      </c>
      <c r="J174" s="10">
        <f t="shared" si="9"/>
        <v>2</v>
      </c>
      <c r="K174" s="7">
        <f>IF(ISERROR(VLOOKUP($A174,'Fanion Dames'!$A:$C,3,FALSE))=TRUE,0,IF(LEFT(VLOOKUP($A174,'Fanion Dames'!$A:$C,3,FALSE),1)="T",3,IF(LEFT(VLOOKUP($A174,'Fanion Dames'!$A:$C,3,FALSE),1)="L",2,IF(LEFT(VLOOKUP($A174,'Fanion Dames'!$A:$C,3,FALSE),1)="P",1,0))))</f>
        <v>0</v>
      </c>
      <c r="L174" s="7">
        <f>IF(ISERROR(VLOOKUP($A174,'Fanion Dames'!$E:$G,3,FALSE))=TRUE,0,IF(LEFT(VLOOKUP($A174,'Fanion Dames'!$E:$G,3,FALSE),1)="T",2,IF(LEFT(VLOOKUP($A174,'Fanion Dames'!$E:$G,3,FALSE),1)="L",2,IF(LEFT(VLOOKUP($A174,'Fanion Dames'!$E:$G,3,FALSE),1)="P",1,0))))</f>
        <v>0</v>
      </c>
      <c r="M174" s="7" t="str">
        <f>VLOOKUP($A174,'Aantal &lt;21'!$A:$D,4,FALSE)</f>
        <v/>
      </c>
      <c r="N174" s="7">
        <f>IF(ISERROR(VLOOKUP(A174,Jeugdfonds!A165:C396,3,FALSE))=TRUE,1,IF(VLOOKUP(A174,Jeugdfonds!A165:C396,3,FALSE)&gt;=6000,5,IF(VLOOKUP(A174,Jeugdfonds!A165:C396,3,FALSE)&gt;=3000,4,IF(VLOOKUP(A174,Jeugdfonds!A165:C396,3,FALSE)&gt;=1000,3,IF(VLOOKUP(A174,Jeugdfonds!A165:C396,3,FALSE)&gt;=100,2,1)))))</f>
        <v>2</v>
      </c>
      <c r="O174" s="16">
        <f t="shared" si="10"/>
        <v>2</v>
      </c>
      <c r="P174" s="12">
        <f>IF(ISERROR(VLOOKUP($A174,Jeugdcoördinator!$A:$C,4,FALSE))=TRUE,0,IF(VLOOKUP($A174,Jeugdcoördinator!$A:$C,4,FALSE)="Professioneel",3,IF(VLOOKUP($A174,Jeugdcoördinator!$A:$C,4,FALSE)="Vrijwilliger",2,0)))</f>
        <v>0</v>
      </c>
      <c r="Q174" s="12">
        <f>IF(VLOOKUP($A174,'Extra Dipl. Onderbouw'!A:C,3,FALSE)="",0,IF(VLOOKUP($A174,'Extra Dipl. Onderbouw'!A:C,3,FALSE)&lt;&gt;"Instructeur B",3,1))</f>
        <v>3</v>
      </c>
      <c r="R174" s="12">
        <f>IF(ISERROR(VLOOKUP($A174,Jeugdleden!$A:$C,3,FALSE))=TRUE,1,IF(VLOOKUP($A174,Jeugdleden!$A:$C,3,FALSE)&gt;=125,5,IF(VLOOKUP($A174,Jeugdleden!$A:$C,3,FALSE)&gt;=100,4,IF(VLOOKUP($A174,Jeugdleden!$A:$C,3,FALSE)&gt;=75,3,IF(VLOOKUP($A174,Jeugdleden!$A:$C,3,FALSE)&gt;=50,2,1)))))</f>
        <v>4</v>
      </c>
      <c r="S174" s="14">
        <f t="shared" si="11"/>
        <v>7</v>
      </c>
    </row>
    <row r="175" spans="1:19" x14ac:dyDescent="0.25">
      <c r="A175" s="25">
        <v>2551</v>
      </c>
      <c r="B175" s="25" t="str">
        <f>VLOOKUP($A175,Para!$D$1:$E$996,2,FALSE)</f>
        <v>Red Dragons Huldenberg</v>
      </c>
      <c r="C175" s="18">
        <f>IF(VLOOKUP($A175,Faciliteiten!$A:$D,3,FALSE)="&gt;=2m",5,IF(VLOOKUP($A175,Faciliteiten!$A:$D,3,FALSE)="&lt;2m-&gt;=1m",3,1))</f>
        <v>5</v>
      </c>
      <c r="D175" s="18">
        <f>IF(VLOOKUP($A175,Faciliteiten!$A:$D,4,FALSE)="Klasse 3",5,IF(VLOOKUP($A175,Faciliteiten!$A:$D,4,FALSE)="Klasse 2",3,1))</f>
        <v>5</v>
      </c>
      <c r="E175" s="20">
        <f t="shared" si="8"/>
        <v>10</v>
      </c>
      <c r="F175" s="6">
        <f>IF(ISERROR(VLOOKUP($A175,'Fanion Heren'!$A:$C,3,FALSE))=TRUE,0,IF(VLOOKUP($A175,'Fanion Heren'!$A:$C,3,FALSE)="BNXT",3,IF(LEFT(VLOOKUP($A175,'Fanion Heren'!$A:$C,3,FALSE),1)="T",3,IF(LEFT(VLOOKUP($A175,'Fanion Heren'!$A:$C,3,FALSE),1)="L",2,IF(LEFT(VLOOKUP($A175,'Fanion Heren'!$A:$C,3,FALSE),1)="P",1,0)))))</f>
        <v>0</v>
      </c>
      <c r="G175" s="6">
        <f>IF(ISERROR(VLOOKUP($A175,'Fanion Heren'!$E:$G,3,FALSE))=TRUE,0,IF(VLOOKUP($A175,'Fanion Heren'!$E:$G,3,FALSE)="EML",2,IF(LEFT(VLOOKUP($A175,'Fanion Heren'!$E:$G,3,FALSE),1)="T",2,IF(LEFT(VLOOKUP($A175,'Fanion Heren'!$E:$G,3,FALSE),1)="L",2,IF(LEFT(VLOOKUP($A175,'Fanion Heren'!$E:$G,3,FALSE),1)="P",1,0)))))</f>
        <v>0</v>
      </c>
      <c r="H175" s="6" t="str">
        <f>VLOOKUP($A175,'Aantal &lt;21'!$A:$C,3,FALSE)</f>
        <v/>
      </c>
      <c r="I175" s="6">
        <f>IF(ISERROR(VLOOKUP($A175,Jeugdfonds!$A:$C,3,FALSE))=TRUE,1,IF(VLOOKUP($A175,Jeugdfonds!$A:$C,3,FALSE)&gt;=6000,5,IF(VLOOKUP($A175,Jeugdfonds!$A:$C,3,FALSE)&gt;=3000,4,IF(VLOOKUP($A175,Jeugdfonds!$A:$C,3,FALSE)&gt;=1000,3,IF(VLOOKUP($A175,Jeugdfonds!$A:$C,3,FALSE)&gt;=100,2,1)))))</f>
        <v>2</v>
      </c>
      <c r="J175" s="10">
        <f t="shared" si="9"/>
        <v>2</v>
      </c>
      <c r="K175" s="7">
        <f>IF(ISERROR(VLOOKUP($A175,'Fanion Dames'!$A:$C,3,FALSE))=TRUE,0,IF(LEFT(VLOOKUP($A175,'Fanion Dames'!$A:$C,3,FALSE),1)="T",3,IF(LEFT(VLOOKUP($A175,'Fanion Dames'!$A:$C,3,FALSE),1)="L",2,IF(LEFT(VLOOKUP($A175,'Fanion Dames'!$A:$C,3,FALSE),1)="P",1,0))))</f>
        <v>0</v>
      </c>
      <c r="L175" s="7">
        <f>IF(ISERROR(VLOOKUP($A175,'Fanion Dames'!$E:$G,3,FALSE))=TRUE,0,IF(LEFT(VLOOKUP($A175,'Fanion Dames'!$E:$G,3,FALSE),1)="T",2,IF(LEFT(VLOOKUP($A175,'Fanion Dames'!$E:$G,3,FALSE),1)="L",2,IF(LEFT(VLOOKUP($A175,'Fanion Dames'!$E:$G,3,FALSE),1)="P",1,0))))</f>
        <v>0</v>
      </c>
      <c r="M175" s="7" t="str">
        <f>VLOOKUP($A175,'Aantal &lt;21'!$A:$D,4,FALSE)</f>
        <v/>
      </c>
      <c r="N175" s="7">
        <f>IF(ISERROR(VLOOKUP(A175,Jeugdfonds!A167:C398,3,FALSE))=TRUE,1,IF(VLOOKUP(A175,Jeugdfonds!A167:C398,3,FALSE)&gt;=6000,5,IF(VLOOKUP(A175,Jeugdfonds!A167:C398,3,FALSE)&gt;=3000,4,IF(VLOOKUP(A175,Jeugdfonds!A167:C398,3,FALSE)&gt;=1000,3,IF(VLOOKUP(A175,Jeugdfonds!A167:C398,3,FALSE)&gt;=100,2,1)))))</f>
        <v>2</v>
      </c>
      <c r="O175" s="16">
        <f t="shared" si="10"/>
        <v>2</v>
      </c>
      <c r="P175" s="12">
        <f>IF(ISERROR(VLOOKUP($A175,Jeugdcoördinator!$A:$C,4,FALSE))=TRUE,0,IF(VLOOKUP($A175,Jeugdcoördinator!$A:$C,4,FALSE)="Professioneel",3,IF(VLOOKUP($A175,Jeugdcoördinator!$A:$C,4,FALSE)="Vrijwilliger",2,0)))</f>
        <v>0</v>
      </c>
      <c r="Q175" s="12">
        <f>IF(VLOOKUP($A175,'Extra Dipl. Onderbouw'!A:C,3,FALSE)="",0,IF(VLOOKUP($A175,'Extra Dipl. Onderbouw'!A:C,3,FALSE)&lt;&gt;"Instructeur B",3,1))</f>
        <v>0</v>
      </c>
      <c r="R175" s="12">
        <f>IF(ISERROR(VLOOKUP($A175,Jeugdleden!$A:$C,3,FALSE))=TRUE,1,IF(VLOOKUP($A175,Jeugdleden!$A:$C,3,FALSE)&gt;=125,5,IF(VLOOKUP($A175,Jeugdleden!$A:$C,3,FALSE)&gt;=100,4,IF(VLOOKUP($A175,Jeugdleden!$A:$C,3,FALSE)&gt;=75,3,IF(VLOOKUP($A175,Jeugdleden!$A:$C,3,FALSE)&gt;=50,2,1)))))</f>
        <v>2</v>
      </c>
      <c r="S175" s="14">
        <f t="shared" si="11"/>
        <v>2</v>
      </c>
    </row>
    <row r="176" spans="1:19" x14ac:dyDescent="0.25">
      <c r="A176" s="25">
        <v>2572</v>
      </c>
      <c r="B176" s="25" t="str">
        <f>VLOOKUP($A176,Para!$D$1:$E$996,2,FALSE)</f>
        <v>Vriendenhof Walem</v>
      </c>
      <c r="C176" s="18">
        <f>IF(VLOOKUP($A176,Faciliteiten!$A:$D,3,FALSE)="&gt;=2m",5,IF(VLOOKUP($A176,Faciliteiten!$A:$D,3,FALSE)="&lt;2m-&gt;=1m",3,1))</f>
        <v>3</v>
      </c>
      <c r="D176" s="18">
        <f>IF(VLOOKUP($A176,Faciliteiten!$A:$D,4,FALSE)="Klasse 3",5,IF(VLOOKUP($A176,Faciliteiten!$A:$D,4,FALSE)="Klasse 2",3,1))</f>
        <v>5</v>
      </c>
      <c r="E176" s="20">
        <f t="shared" si="8"/>
        <v>8</v>
      </c>
      <c r="F176" s="6">
        <f>IF(ISERROR(VLOOKUP($A176,'Fanion Heren'!$A:$C,3,FALSE))=TRUE,0,IF(VLOOKUP($A176,'Fanion Heren'!$A:$C,3,FALSE)="BNXT",3,IF(LEFT(VLOOKUP($A176,'Fanion Heren'!$A:$C,3,FALSE),1)="T",3,IF(LEFT(VLOOKUP($A176,'Fanion Heren'!$A:$C,3,FALSE),1)="L",2,IF(LEFT(VLOOKUP($A176,'Fanion Heren'!$A:$C,3,FALSE),1)="P",1,0)))))</f>
        <v>0</v>
      </c>
      <c r="G176" s="6">
        <f>IF(ISERROR(VLOOKUP($A176,'Fanion Heren'!$E:$G,3,FALSE))=TRUE,0,IF(VLOOKUP($A176,'Fanion Heren'!$E:$G,3,FALSE)="EML",2,IF(LEFT(VLOOKUP($A176,'Fanion Heren'!$E:$G,3,FALSE),1)="T",2,IF(LEFT(VLOOKUP($A176,'Fanion Heren'!$E:$G,3,FALSE),1)="L",2,IF(LEFT(VLOOKUP($A176,'Fanion Heren'!$E:$G,3,FALSE),1)="P",1,0)))))</f>
        <v>0</v>
      </c>
      <c r="H176" s="6" t="str">
        <f>VLOOKUP($A176,'Aantal &lt;21'!$A:$C,3,FALSE)</f>
        <v/>
      </c>
      <c r="I176" s="6">
        <f>IF(ISERROR(VLOOKUP($A176,Jeugdfonds!$A:$C,3,FALSE))=TRUE,1,IF(VLOOKUP($A176,Jeugdfonds!$A:$C,3,FALSE)&gt;=6000,5,IF(VLOOKUP($A176,Jeugdfonds!$A:$C,3,FALSE)&gt;=3000,4,IF(VLOOKUP($A176,Jeugdfonds!$A:$C,3,FALSE)&gt;=1000,3,IF(VLOOKUP($A176,Jeugdfonds!$A:$C,3,FALSE)&gt;=100,2,1)))))</f>
        <v>1</v>
      </c>
      <c r="J176" s="10">
        <f t="shared" si="9"/>
        <v>1</v>
      </c>
      <c r="K176" s="7">
        <f>IF(ISERROR(VLOOKUP($A176,'Fanion Dames'!$A:$C,3,FALSE))=TRUE,0,IF(LEFT(VLOOKUP($A176,'Fanion Dames'!$A:$C,3,FALSE),1)="T",3,IF(LEFT(VLOOKUP($A176,'Fanion Dames'!$A:$C,3,FALSE),1)="L",2,IF(LEFT(VLOOKUP($A176,'Fanion Dames'!$A:$C,3,FALSE),1)="P",1,0))))</f>
        <v>0</v>
      </c>
      <c r="L176" s="7">
        <f>IF(ISERROR(VLOOKUP($A176,'Fanion Dames'!$E:$G,3,FALSE))=TRUE,0,IF(LEFT(VLOOKUP($A176,'Fanion Dames'!$E:$G,3,FALSE),1)="T",2,IF(LEFT(VLOOKUP($A176,'Fanion Dames'!$E:$G,3,FALSE),1)="L",2,IF(LEFT(VLOOKUP($A176,'Fanion Dames'!$E:$G,3,FALSE),1)="P",1,0))))</f>
        <v>0</v>
      </c>
      <c r="M176" s="7" t="str">
        <f>VLOOKUP($A176,'Aantal &lt;21'!$A:$D,4,FALSE)</f>
        <v/>
      </c>
      <c r="N176" s="7">
        <f>IF(ISERROR(VLOOKUP(A176,Jeugdfonds!A168:C399,3,FALSE))=TRUE,1,IF(VLOOKUP(A176,Jeugdfonds!A168:C399,3,FALSE)&gt;=6000,5,IF(VLOOKUP(A176,Jeugdfonds!A168:C399,3,FALSE)&gt;=3000,4,IF(VLOOKUP(A176,Jeugdfonds!A168:C399,3,FALSE)&gt;=1000,3,IF(VLOOKUP(A176,Jeugdfonds!A168:C399,3,FALSE)&gt;=100,2,1)))))</f>
        <v>1</v>
      </c>
      <c r="O176" s="16">
        <f t="shared" si="10"/>
        <v>1</v>
      </c>
      <c r="P176" s="12">
        <f>IF(ISERROR(VLOOKUP($A176,Jeugdcoördinator!$A:$C,4,FALSE))=TRUE,0,IF(VLOOKUP($A176,Jeugdcoördinator!$A:$C,4,FALSE)="Professioneel",3,IF(VLOOKUP($A176,Jeugdcoördinator!$A:$C,4,FALSE)="Vrijwilliger",2,0)))</f>
        <v>0</v>
      </c>
      <c r="Q176" s="12">
        <f>IF(VLOOKUP($A176,'Extra Dipl. Onderbouw'!A:C,3,FALSE)="",0,IF(VLOOKUP($A176,'Extra Dipl. Onderbouw'!A:C,3,FALSE)&lt;&gt;"Instructeur B",3,1))</f>
        <v>0</v>
      </c>
      <c r="R176" s="12">
        <f>IF(ISERROR(VLOOKUP($A176,Jeugdleden!$A:$C,3,FALSE))=TRUE,1,IF(VLOOKUP($A176,Jeugdleden!$A:$C,3,FALSE)&gt;=125,5,IF(VLOOKUP($A176,Jeugdleden!$A:$C,3,FALSE)&gt;=100,4,IF(VLOOKUP($A176,Jeugdleden!$A:$C,3,FALSE)&gt;=75,3,IF(VLOOKUP($A176,Jeugdleden!$A:$C,3,FALSE)&gt;=50,2,1)))))</f>
        <v>1</v>
      </c>
      <c r="S176" s="14">
        <f t="shared" si="11"/>
        <v>1</v>
      </c>
    </row>
    <row r="177" spans="1:19" x14ac:dyDescent="0.25">
      <c r="A177" s="25">
        <v>2575</v>
      </c>
      <c r="B177" s="25" t="str">
        <f>VLOOKUP($A177,Para!$D$1:$E$996,2,FALSE)</f>
        <v>BBC Hotshots Destelbergen</v>
      </c>
      <c r="C177" s="18">
        <f>IF(VLOOKUP($A177,Faciliteiten!$A:$D,3,FALSE)="&gt;=2m",5,IF(VLOOKUP($A177,Faciliteiten!$A:$D,3,FALSE)="&lt;2m-&gt;=1m",3,1))</f>
        <v>5</v>
      </c>
      <c r="D177" s="18">
        <f>IF(VLOOKUP($A177,Faciliteiten!$A:$D,4,FALSE)="Klasse 3",5,IF(VLOOKUP($A177,Faciliteiten!$A:$D,4,FALSE)="Klasse 2",3,1))</f>
        <v>5</v>
      </c>
      <c r="E177" s="20">
        <f t="shared" si="8"/>
        <v>10</v>
      </c>
      <c r="F177" s="6">
        <f>IF(ISERROR(VLOOKUP($A177,'Fanion Heren'!$A:$C,3,FALSE))=TRUE,0,IF(VLOOKUP($A177,'Fanion Heren'!$A:$C,3,FALSE)="BNXT",3,IF(LEFT(VLOOKUP($A177,'Fanion Heren'!$A:$C,3,FALSE),1)="T",3,IF(LEFT(VLOOKUP($A177,'Fanion Heren'!$A:$C,3,FALSE),1)="L",2,IF(LEFT(VLOOKUP($A177,'Fanion Heren'!$A:$C,3,FALSE),1)="P",1,0)))))</f>
        <v>0</v>
      </c>
      <c r="G177" s="6">
        <f>IF(ISERROR(VLOOKUP($A177,'Fanion Heren'!$E:$G,3,FALSE))=TRUE,0,IF(VLOOKUP($A177,'Fanion Heren'!$E:$G,3,FALSE)="EML",2,IF(LEFT(VLOOKUP($A177,'Fanion Heren'!$E:$G,3,FALSE),1)="T",2,IF(LEFT(VLOOKUP($A177,'Fanion Heren'!$E:$G,3,FALSE),1)="L",2,IF(LEFT(VLOOKUP($A177,'Fanion Heren'!$E:$G,3,FALSE),1)="P",1,0)))))</f>
        <v>0</v>
      </c>
      <c r="H177" s="6" t="str">
        <f>VLOOKUP($A177,'Aantal &lt;21'!$A:$C,3,FALSE)</f>
        <v/>
      </c>
      <c r="I177" s="6">
        <f>IF(ISERROR(VLOOKUP($A177,Jeugdfonds!$A:$C,3,FALSE))=TRUE,1,IF(VLOOKUP($A177,Jeugdfonds!$A:$C,3,FALSE)&gt;=6000,5,IF(VLOOKUP($A177,Jeugdfonds!$A:$C,3,FALSE)&gt;=3000,4,IF(VLOOKUP($A177,Jeugdfonds!$A:$C,3,FALSE)&gt;=1000,3,IF(VLOOKUP($A177,Jeugdfonds!$A:$C,3,FALSE)&gt;=100,2,1)))))</f>
        <v>1</v>
      </c>
      <c r="J177" s="10">
        <f t="shared" si="9"/>
        <v>1</v>
      </c>
      <c r="K177" s="7">
        <f>IF(ISERROR(VLOOKUP($A177,'Fanion Dames'!$A:$C,3,FALSE))=TRUE,0,IF(LEFT(VLOOKUP($A177,'Fanion Dames'!$A:$C,3,FALSE),1)="T",3,IF(LEFT(VLOOKUP($A177,'Fanion Dames'!$A:$C,3,FALSE),1)="L",2,IF(LEFT(VLOOKUP($A177,'Fanion Dames'!$A:$C,3,FALSE),1)="P",1,0))))</f>
        <v>1</v>
      </c>
      <c r="L177" s="7">
        <f>IF(ISERROR(VLOOKUP($A177,'Fanion Dames'!$E:$G,3,FALSE))=TRUE,0,IF(LEFT(VLOOKUP($A177,'Fanion Dames'!$E:$G,3,FALSE),1)="T",2,IF(LEFT(VLOOKUP($A177,'Fanion Dames'!$E:$G,3,FALSE),1)="L",2,IF(LEFT(VLOOKUP($A177,'Fanion Dames'!$E:$G,3,FALSE),1)="P",1,0))))</f>
        <v>0</v>
      </c>
      <c r="M177" s="7" t="str">
        <f>VLOOKUP($A177,'Aantal &lt;21'!$A:$D,4,FALSE)</f>
        <v/>
      </c>
      <c r="N177" s="7">
        <f>IF(ISERROR(VLOOKUP(A177,Jeugdfonds!A169:C400,3,FALSE))=TRUE,1,IF(VLOOKUP(A177,Jeugdfonds!A169:C400,3,FALSE)&gt;=6000,5,IF(VLOOKUP(A177,Jeugdfonds!A169:C400,3,FALSE)&gt;=3000,4,IF(VLOOKUP(A177,Jeugdfonds!A169:C400,3,FALSE)&gt;=1000,3,IF(VLOOKUP(A177,Jeugdfonds!A169:C400,3,FALSE)&gt;=100,2,1)))))</f>
        <v>1</v>
      </c>
      <c r="O177" s="16">
        <f t="shared" si="10"/>
        <v>2</v>
      </c>
      <c r="P177" s="12">
        <f>IF(ISERROR(VLOOKUP($A177,Jeugdcoördinator!$A:$C,4,FALSE))=TRUE,0,IF(VLOOKUP($A177,Jeugdcoördinator!$A:$C,4,FALSE)="Professioneel",3,IF(VLOOKUP($A177,Jeugdcoördinator!$A:$C,4,FALSE)="Vrijwilliger",2,0)))</f>
        <v>0</v>
      </c>
      <c r="Q177" s="12">
        <f>IF(VLOOKUP($A177,'Extra Dipl. Onderbouw'!A:C,3,FALSE)="",0,IF(VLOOKUP($A177,'Extra Dipl. Onderbouw'!A:C,3,FALSE)&lt;&gt;"Instructeur B",3,1))</f>
        <v>0</v>
      </c>
      <c r="R177" s="12">
        <f>IF(ISERROR(VLOOKUP($A177,Jeugdleden!$A:$C,3,FALSE))=TRUE,1,IF(VLOOKUP($A177,Jeugdleden!$A:$C,3,FALSE)&gt;=125,5,IF(VLOOKUP($A177,Jeugdleden!$A:$C,3,FALSE)&gt;=100,4,IF(VLOOKUP($A177,Jeugdleden!$A:$C,3,FALSE)&gt;=75,3,IF(VLOOKUP($A177,Jeugdleden!$A:$C,3,FALSE)&gt;=50,2,1)))))</f>
        <v>1</v>
      </c>
      <c r="S177" s="14">
        <f t="shared" si="11"/>
        <v>1</v>
      </c>
    </row>
    <row r="178" spans="1:19" x14ac:dyDescent="0.25">
      <c r="A178" s="25">
        <v>2580</v>
      </c>
      <c r="B178" s="25" t="str">
        <f>VLOOKUP($A178,Para!$D$1:$E$996,2,FALSE)</f>
        <v>Dino Brussels</v>
      </c>
      <c r="C178" s="18">
        <f>IF(VLOOKUP($A178,Faciliteiten!$A:$D,3,FALSE)="&gt;=2m",5,IF(VLOOKUP($A178,Faciliteiten!$A:$D,3,FALSE)="&lt;2m-&gt;=1m",3,1))</f>
        <v>5</v>
      </c>
      <c r="D178" s="18">
        <f>IF(VLOOKUP($A178,Faciliteiten!$A:$D,4,FALSE)="Klasse 3",5,IF(VLOOKUP($A178,Faciliteiten!$A:$D,4,FALSE)="Klasse 2",3,1))</f>
        <v>5</v>
      </c>
      <c r="E178" s="20">
        <f t="shared" si="8"/>
        <v>10</v>
      </c>
      <c r="F178" s="6">
        <f>IF(ISERROR(VLOOKUP($A178,'Fanion Heren'!$A:$C,3,FALSE))=TRUE,0,IF(VLOOKUP($A178,'Fanion Heren'!$A:$C,3,FALSE)="BNXT",3,IF(LEFT(VLOOKUP($A178,'Fanion Heren'!$A:$C,3,FALSE),1)="T",3,IF(LEFT(VLOOKUP($A178,'Fanion Heren'!$A:$C,3,FALSE),1)="L",2,IF(LEFT(VLOOKUP($A178,'Fanion Heren'!$A:$C,3,FALSE),1)="P",1,0)))))</f>
        <v>0</v>
      </c>
      <c r="G178" s="6">
        <f>IF(ISERROR(VLOOKUP($A178,'Fanion Heren'!$E:$G,3,FALSE))=TRUE,0,IF(VLOOKUP($A178,'Fanion Heren'!$E:$G,3,FALSE)="EML",2,IF(LEFT(VLOOKUP($A178,'Fanion Heren'!$E:$G,3,FALSE),1)="T",2,IF(LEFT(VLOOKUP($A178,'Fanion Heren'!$E:$G,3,FALSE),1)="L",2,IF(LEFT(VLOOKUP($A178,'Fanion Heren'!$E:$G,3,FALSE),1)="P",1,0)))))</f>
        <v>0</v>
      </c>
      <c r="H178" s="6" t="str">
        <f>VLOOKUP($A178,'Aantal &lt;21'!$A:$C,3,FALSE)</f>
        <v/>
      </c>
      <c r="I178" s="6">
        <f>IF(ISERROR(VLOOKUP($A178,Jeugdfonds!$A:$C,3,FALSE))=TRUE,1,IF(VLOOKUP($A178,Jeugdfonds!$A:$C,3,FALSE)&gt;=6000,5,IF(VLOOKUP($A178,Jeugdfonds!$A:$C,3,FALSE)&gt;=3000,4,IF(VLOOKUP($A178,Jeugdfonds!$A:$C,3,FALSE)&gt;=1000,3,IF(VLOOKUP($A178,Jeugdfonds!$A:$C,3,FALSE)&gt;=100,2,1)))))</f>
        <v>2</v>
      </c>
      <c r="J178" s="10">
        <f t="shared" si="9"/>
        <v>2</v>
      </c>
      <c r="K178" s="7">
        <f>IF(ISERROR(VLOOKUP($A178,'Fanion Dames'!$A:$C,3,FALSE))=TRUE,0,IF(LEFT(VLOOKUP($A178,'Fanion Dames'!$A:$C,3,FALSE),1)="T",3,IF(LEFT(VLOOKUP($A178,'Fanion Dames'!$A:$C,3,FALSE),1)="L",2,IF(LEFT(VLOOKUP($A178,'Fanion Dames'!$A:$C,3,FALSE),1)="P",1,0))))</f>
        <v>0</v>
      </c>
      <c r="L178" s="7">
        <f>IF(ISERROR(VLOOKUP($A178,'Fanion Dames'!$E:$G,3,FALSE))=TRUE,0,IF(LEFT(VLOOKUP($A178,'Fanion Dames'!$E:$G,3,FALSE),1)="T",2,IF(LEFT(VLOOKUP($A178,'Fanion Dames'!$E:$G,3,FALSE),1)="L",2,IF(LEFT(VLOOKUP($A178,'Fanion Dames'!$E:$G,3,FALSE),1)="P",1,0))))</f>
        <v>0</v>
      </c>
      <c r="M178" s="7" t="str">
        <f>VLOOKUP($A178,'Aantal &lt;21'!$A:$D,4,FALSE)</f>
        <v/>
      </c>
      <c r="N178" s="7">
        <f>IF(ISERROR(VLOOKUP(A178,Jeugdfonds!A170:C401,3,FALSE))=TRUE,1,IF(VLOOKUP(A178,Jeugdfonds!A170:C401,3,FALSE)&gt;=6000,5,IF(VLOOKUP(A178,Jeugdfonds!A170:C401,3,FALSE)&gt;=3000,4,IF(VLOOKUP(A178,Jeugdfonds!A170:C401,3,FALSE)&gt;=1000,3,IF(VLOOKUP(A178,Jeugdfonds!A170:C401,3,FALSE)&gt;=100,2,1)))))</f>
        <v>2</v>
      </c>
      <c r="O178" s="16">
        <f t="shared" si="10"/>
        <v>2</v>
      </c>
      <c r="P178" s="12">
        <f>IF(ISERROR(VLOOKUP($A178,Jeugdcoördinator!$A:$C,4,FALSE))=TRUE,0,IF(VLOOKUP($A178,Jeugdcoördinator!$A:$C,4,FALSE)="Professioneel",3,IF(VLOOKUP($A178,Jeugdcoördinator!$A:$C,4,FALSE)="Vrijwilliger",2,0)))</f>
        <v>0</v>
      </c>
      <c r="Q178" s="12">
        <f>IF(VLOOKUP($A178,'Extra Dipl. Onderbouw'!A:C,3,FALSE)="",0,IF(VLOOKUP($A178,'Extra Dipl. Onderbouw'!A:C,3,FALSE)&lt;&gt;"Instructeur B",3,1))</f>
        <v>1</v>
      </c>
      <c r="R178" s="12">
        <f>IF(ISERROR(VLOOKUP($A178,Jeugdleden!$A:$C,3,FALSE))=TRUE,1,IF(VLOOKUP($A178,Jeugdleden!$A:$C,3,FALSE)&gt;=125,5,IF(VLOOKUP($A178,Jeugdleden!$A:$C,3,FALSE)&gt;=100,4,IF(VLOOKUP($A178,Jeugdleden!$A:$C,3,FALSE)&gt;=75,3,IF(VLOOKUP($A178,Jeugdleden!$A:$C,3,FALSE)&gt;=50,2,1)))))</f>
        <v>5</v>
      </c>
      <c r="S178" s="14">
        <f t="shared" si="11"/>
        <v>6</v>
      </c>
    </row>
    <row r="179" spans="1:19" x14ac:dyDescent="0.25">
      <c r="A179" s="25">
        <v>2594</v>
      </c>
      <c r="B179" s="25" t="str">
        <f>VLOOKUP($A179,Para!$D$1:$E$996,2,FALSE)</f>
        <v>Jeugdbasket Scaldis Zwevegem</v>
      </c>
      <c r="C179" s="18">
        <f>IF(VLOOKUP($A179,Faciliteiten!$A:$D,3,FALSE)="&gt;=2m",5,IF(VLOOKUP($A179,Faciliteiten!$A:$D,3,FALSE)="&lt;2m-&gt;=1m",3,1))</f>
        <v>5</v>
      </c>
      <c r="D179" s="18">
        <f>IF(VLOOKUP($A179,Faciliteiten!$A:$D,4,FALSE)="Klasse 3",5,IF(VLOOKUP($A179,Faciliteiten!$A:$D,4,FALSE)="Klasse 2",3,1))</f>
        <v>5</v>
      </c>
      <c r="E179" s="20">
        <f t="shared" si="8"/>
        <v>10</v>
      </c>
      <c r="F179" s="6">
        <f>IF(ISERROR(VLOOKUP($A179,'Fanion Heren'!$A:$C,3,FALSE))=TRUE,0,IF(VLOOKUP($A179,'Fanion Heren'!$A:$C,3,FALSE)="BNXT",3,IF(LEFT(VLOOKUP($A179,'Fanion Heren'!$A:$C,3,FALSE),1)="T",3,IF(LEFT(VLOOKUP($A179,'Fanion Heren'!$A:$C,3,FALSE),1)="L",2,IF(LEFT(VLOOKUP($A179,'Fanion Heren'!$A:$C,3,FALSE),1)="P",1,0)))))</f>
        <v>0</v>
      </c>
      <c r="G179" s="6">
        <f>IF(ISERROR(VLOOKUP($A179,'Fanion Heren'!$E:$G,3,FALSE))=TRUE,0,IF(VLOOKUP($A179,'Fanion Heren'!$E:$G,3,FALSE)="EML",2,IF(LEFT(VLOOKUP($A179,'Fanion Heren'!$E:$G,3,FALSE),1)="T",2,IF(LEFT(VLOOKUP($A179,'Fanion Heren'!$E:$G,3,FALSE),1)="L",2,IF(LEFT(VLOOKUP($A179,'Fanion Heren'!$E:$G,3,FALSE),1)="P",1,0)))))</f>
        <v>0</v>
      </c>
      <c r="H179" s="6" t="str">
        <f>VLOOKUP($A179,'Aantal &lt;21'!$A:$C,3,FALSE)</f>
        <v/>
      </c>
      <c r="I179" s="6">
        <f>IF(ISERROR(VLOOKUP($A179,Jeugdfonds!$A:$C,3,FALSE))=TRUE,1,IF(VLOOKUP($A179,Jeugdfonds!$A:$C,3,FALSE)&gt;=6000,5,IF(VLOOKUP($A179,Jeugdfonds!$A:$C,3,FALSE)&gt;=3000,4,IF(VLOOKUP($A179,Jeugdfonds!$A:$C,3,FALSE)&gt;=1000,3,IF(VLOOKUP($A179,Jeugdfonds!$A:$C,3,FALSE)&gt;=100,2,1)))))</f>
        <v>2</v>
      </c>
      <c r="J179" s="10">
        <f t="shared" si="9"/>
        <v>2</v>
      </c>
      <c r="K179" s="7">
        <f>IF(ISERROR(VLOOKUP($A179,'Fanion Dames'!$A:$C,3,FALSE))=TRUE,0,IF(LEFT(VLOOKUP($A179,'Fanion Dames'!$A:$C,3,FALSE),1)="T",3,IF(LEFT(VLOOKUP($A179,'Fanion Dames'!$A:$C,3,FALSE),1)="L",2,IF(LEFT(VLOOKUP($A179,'Fanion Dames'!$A:$C,3,FALSE),1)="P",1,0))))</f>
        <v>0</v>
      </c>
      <c r="L179" s="7">
        <f>IF(ISERROR(VLOOKUP($A179,'Fanion Dames'!$E:$G,3,FALSE))=TRUE,0,IF(LEFT(VLOOKUP($A179,'Fanion Dames'!$E:$G,3,FALSE),1)="T",2,IF(LEFT(VLOOKUP($A179,'Fanion Dames'!$E:$G,3,FALSE),1)="L",2,IF(LEFT(VLOOKUP($A179,'Fanion Dames'!$E:$G,3,FALSE),1)="P",1,0))))</f>
        <v>0</v>
      </c>
      <c r="M179" s="7" t="str">
        <f>VLOOKUP($A179,'Aantal &lt;21'!$A:$D,4,FALSE)</f>
        <v/>
      </c>
      <c r="N179" s="7">
        <f>IF(ISERROR(VLOOKUP(A179,Jeugdfonds!A171:C403,3,FALSE))=TRUE,1,IF(VLOOKUP(A179,Jeugdfonds!A171:C403,3,FALSE)&gt;=6000,5,IF(VLOOKUP(A179,Jeugdfonds!A171:C403,3,FALSE)&gt;=3000,4,IF(VLOOKUP(A179,Jeugdfonds!A171:C403,3,FALSE)&gt;=1000,3,IF(VLOOKUP(A179,Jeugdfonds!A171:C403,3,FALSE)&gt;=100,2,1)))))</f>
        <v>2</v>
      </c>
      <c r="O179" s="16">
        <f t="shared" si="10"/>
        <v>2</v>
      </c>
      <c r="P179" s="12">
        <f>IF(ISERROR(VLOOKUP($A179,Jeugdcoördinator!$A:$C,4,FALSE))=TRUE,0,IF(VLOOKUP($A179,Jeugdcoördinator!$A:$C,4,FALSE)="Professioneel",3,IF(VLOOKUP($A179,Jeugdcoördinator!$A:$C,4,FALSE)="Vrijwilliger",2,0)))</f>
        <v>0</v>
      </c>
      <c r="Q179" s="12">
        <f>IF(VLOOKUP($A179,'Extra Dipl. Onderbouw'!A:C,3,FALSE)="",0,IF(VLOOKUP($A179,'Extra Dipl. Onderbouw'!A:C,3,FALSE)&lt;&gt;"Instructeur B",3,1))</f>
        <v>0</v>
      </c>
      <c r="R179" s="12">
        <f>IF(ISERROR(VLOOKUP($A179,Jeugdleden!$A:$C,3,FALSE))=TRUE,1,IF(VLOOKUP($A179,Jeugdleden!$A:$C,3,FALSE)&gt;=125,5,IF(VLOOKUP($A179,Jeugdleden!$A:$C,3,FALSE)&gt;=100,4,IF(VLOOKUP($A179,Jeugdleden!$A:$C,3,FALSE)&gt;=75,3,IF(VLOOKUP($A179,Jeugdleden!$A:$C,3,FALSE)&gt;=50,2,1)))))</f>
        <v>2</v>
      </c>
      <c r="S179" s="14">
        <f t="shared" si="11"/>
        <v>2</v>
      </c>
    </row>
    <row r="180" spans="1:19" x14ac:dyDescent="0.25">
      <c r="A180" s="25">
        <v>2595</v>
      </c>
      <c r="B180" s="25" t="str">
        <f>VLOOKUP($A180,Para!$D$1:$E$996,2,FALSE)</f>
        <v>Amon Jeugd Gentson</v>
      </c>
      <c r="C180" s="18">
        <f>IF(VLOOKUP($A180,Faciliteiten!$A:$D,3,FALSE)="&gt;=2m",5,IF(VLOOKUP($A180,Faciliteiten!$A:$D,3,FALSE)="&lt;2m-&gt;=1m",3,1))</f>
        <v>3</v>
      </c>
      <c r="D180" s="18">
        <f>IF(VLOOKUP($A180,Faciliteiten!$A:$D,4,FALSE)="Klasse 3",5,IF(VLOOKUP($A180,Faciliteiten!$A:$D,4,FALSE)="Klasse 2",3,1))</f>
        <v>5</v>
      </c>
      <c r="E180" s="20">
        <f t="shared" si="8"/>
        <v>8</v>
      </c>
      <c r="F180" s="6">
        <f>IF(ISERROR(VLOOKUP($A180,'Fanion Heren'!$A:$C,3,FALSE))=TRUE,0,IF(VLOOKUP($A180,'Fanion Heren'!$A:$C,3,FALSE)="BNXT",3,IF(LEFT(VLOOKUP($A180,'Fanion Heren'!$A:$C,3,FALSE),1)="T",3,IF(LEFT(VLOOKUP($A180,'Fanion Heren'!$A:$C,3,FALSE),1)="L",2,IF(LEFT(VLOOKUP($A180,'Fanion Heren'!$A:$C,3,FALSE),1)="P",1,0)))))</f>
        <v>2</v>
      </c>
      <c r="G180" s="6">
        <f>IF(ISERROR(VLOOKUP($A180,'Fanion Heren'!$E:$G,3,FALSE))=TRUE,0,IF(VLOOKUP($A180,'Fanion Heren'!$E:$G,3,FALSE)="EML",2,IF(LEFT(VLOOKUP($A180,'Fanion Heren'!$E:$G,3,FALSE),1)="T",2,IF(LEFT(VLOOKUP($A180,'Fanion Heren'!$E:$G,3,FALSE),1)="L",2,IF(LEFT(VLOOKUP($A180,'Fanion Heren'!$E:$G,3,FALSE),1)="P",1,0)))))</f>
        <v>0</v>
      </c>
      <c r="H180" s="6">
        <f>VLOOKUP($A180,'Aantal &lt;21'!$A:$C,3,FALSE)</f>
        <v>5</v>
      </c>
      <c r="I180" s="6">
        <f>IF(ISERROR(VLOOKUP($A180,Jeugdfonds!$A:$C,3,FALSE))=TRUE,1,IF(VLOOKUP($A180,Jeugdfonds!$A:$C,3,FALSE)&gt;=6000,5,IF(VLOOKUP($A180,Jeugdfonds!$A:$C,3,FALSE)&gt;=3000,4,IF(VLOOKUP($A180,Jeugdfonds!$A:$C,3,FALSE)&gt;=1000,3,IF(VLOOKUP($A180,Jeugdfonds!$A:$C,3,FALSE)&gt;=100,2,1)))))</f>
        <v>5</v>
      </c>
      <c r="J180" s="10">
        <f t="shared" si="9"/>
        <v>12</v>
      </c>
      <c r="K180" s="7">
        <f>IF(ISERROR(VLOOKUP($A180,'Fanion Dames'!$A:$C,3,FALSE))=TRUE,0,IF(LEFT(VLOOKUP($A180,'Fanion Dames'!$A:$C,3,FALSE),1)="T",3,IF(LEFT(VLOOKUP($A180,'Fanion Dames'!$A:$C,3,FALSE),1)="L",2,IF(LEFT(VLOOKUP($A180,'Fanion Dames'!$A:$C,3,FALSE),1)="P",1,0))))</f>
        <v>2</v>
      </c>
      <c r="L180" s="7">
        <f>IF(ISERROR(VLOOKUP($A180,'Fanion Dames'!$E:$G,3,FALSE))=TRUE,0,IF(LEFT(VLOOKUP($A180,'Fanion Dames'!$E:$G,3,FALSE),1)="T",2,IF(LEFT(VLOOKUP($A180,'Fanion Dames'!$E:$G,3,FALSE),1)="L",2,IF(LEFT(VLOOKUP($A180,'Fanion Dames'!$E:$G,3,FALSE),1)="P",1,0))))</f>
        <v>2</v>
      </c>
      <c r="M180" s="7">
        <f>VLOOKUP($A180,'Aantal &lt;21'!$A:$D,4,FALSE)</f>
        <v>5</v>
      </c>
      <c r="N180" s="7">
        <f>IF(ISERROR(VLOOKUP(A180,Jeugdfonds!A172:C404,3,FALSE))=TRUE,1,IF(VLOOKUP(A180,Jeugdfonds!A172:C404,3,FALSE)&gt;=6000,5,IF(VLOOKUP(A180,Jeugdfonds!A172:C404,3,FALSE)&gt;=3000,4,IF(VLOOKUP(A180,Jeugdfonds!A172:C404,3,FALSE)&gt;=1000,3,IF(VLOOKUP(A180,Jeugdfonds!A172:C404,3,FALSE)&gt;=100,2,1)))))</f>
        <v>5</v>
      </c>
      <c r="O180" s="16">
        <f t="shared" si="10"/>
        <v>14</v>
      </c>
      <c r="P180" s="12">
        <f>IF(ISERROR(VLOOKUP($A180,Jeugdcoördinator!$A:$C,4,FALSE))=TRUE,0,IF(VLOOKUP($A180,Jeugdcoördinator!$A:$C,4,FALSE)="Professioneel",3,IF(VLOOKUP($A180,Jeugdcoördinator!$A:$C,4,FALSE)="Vrijwilliger",2,0)))</f>
        <v>0</v>
      </c>
      <c r="Q180" s="12">
        <f>IF(VLOOKUP($A180,'Extra Dipl. Onderbouw'!A:C,3,FALSE)="",0,IF(VLOOKUP($A180,'Extra Dipl. Onderbouw'!A:C,3,FALSE)&lt;&gt;"Instructeur B",3,1))</f>
        <v>1</v>
      </c>
      <c r="R180" s="12">
        <f>IF(ISERROR(VLOOKUP($A180,Jeugdleden!$A:$C,3,FALSE))=TRUE,1,IF(VLOOKUP($A180,Jeugdleden!$A:$C,3,FALSE)&gt;=125,5,IF(VLOOKUP($A180,Jeugdleden!$A:$C,3,FALSE)&gt;=100,4,IF(VLOOKUP($A180,Jeugdleden!$A:$C,3,FALSE)&gt;=75,3,IF(VLOOKUP($A180,Jeugdleden!$A:$C,3,FALSE)&gt;=50,2,1)))))</f>
        <v>5</v>
      </c>
      <c r="S180" s="14">
        <f t="shared" si="11"/>
        <v>6</v>
      </c>
    </row>
    <row r="181" spans="1:19" x14ac:dyDescent="0.25">
      <c r="A181" s="25">
        <v>2598</v>
      </c>
      <c r="B181" s="25" t="str">
        <f>VLOOKUP($A181,Para!$D$1:$E$996,2,FALSE)</f>
        <v>KYD Kortenberg Young Devils</v>
      </c>
      <c r="C181" s="18">
        <f>IF(VLOOKUP($A181,Faciliteiten!$A:$D,3,FALSE)="&gt;=2m",5,IF(VLOOKUP($A181,Faciliteiten!$A:$D,3,FALSE)="&lt;2m-&gt;=1m",3,1))</f>
        <v>5</v>
      </c>
      <c r="D181" s="18">
        <f>IF(VLOOKUP($A181,Faciliteiten!$A:$D,4,FALSE)="Klasse 3",5,IF(VLOOKUP($A181,Faciliteiten!$A:$D,4,FALSE)="Klasse 2",3,1))</f>
        <v>5</v>
      </c>
      <c r="E181" s="20">
        <f t="shared" si="8"/>
        <v>10</v>
      </c>
      <c r="F181" s="6">
        <f>IF(ISERROR(VLOOKUP($A181,'Fanion Heren'!$A:$C,3,FALSE))=TRUE,0,IF(VLOOKUP($A181,'Fanion Heren'!$A:$C,3,FALSE)="BNXT",3,IF(LEFT(VLOOKUP($A181,'Fanion Heren'!$A:$C,3,FALSE),1)="T",3,IF(LEFT(VLOOKUP($A181,'Fanion Heren'!$A:$C,3,FALSE),1)="L",2,IF(LEFT(VLOOKUP($A181,'Fanion Heren'!$A:$C,3,FALSE),1)="P",1,0)))))</f>
        <v>1</v>
      </c>
      <c r="G181" s="6">
        <f>IF(ISERROR(VLOOKUP($A181,'Fanion Heren'!$E:$G,3,FALSE))=TRUE,0,IF(VLOOKUP($A181,'Fanion Heren'!$E:$G,3,FALSE)="EML",2,IF(LEFT(VLOOKUP($A181,'Fanion Heren'!$E:$G,3,FALSE),1)="T",2,IF(LEFT(VLOOKUP($A181,'Fanion Heren'!$E:$G,3,FALSE),1)="L",2,IF(LEFT(VLOOKUP($A181,'Fanion Heren'!$E:$G,3,FALSE),1)="P",1,0)))))</f>
        <v>0</v>
      </c>
      <c r="H181" s="6" t="str">
        <f>VLOOKUP($A181,'Aantal &lt;21'!$A:$C,3,FALSE)</f>
        <v/>
      </c>
      <c r="I181" s="6">
        <f>IF(ISERROR(VLOOKUP($A181,Jeugdfonds!$A:$C,3,FALSE))=TRUE,1,IF(VLOOKUP($A181,Jeugdfonds!$A:$C,3,FALSE)&gt;=6000,5,IF(VLOOKUP($A181,Jeugdfonds!$A:$C,3,FALSE)&gt;=3000,4,IF(VLOOKUP($A181,Jeugdfonds!$A:$C,3,FALSE)&gt;=1000,3,IF(VLOOKUP($A181,Jeugdfonds!$A:$C,3,FALSE)&gt;=100,2,1)))))</f>
        <v>2</v>
      </c>
      <c r="J181" s="10">
        <f t="shared" si="9"/>
        <v>3</v>
      </c>
      <c r="K181" s="7">
        <f>IF(ISERROR(VLOOKUP($A181,'Fanion Dames'!$A:$C,3,FALSE))=TRUE,0,IF(LEFT(VLOOKUP($A181,'Fanion Dames'!$A:$C,3,FALSE),1)="T",3,IF(LEFT(VLOOKUP($A181,'Fanion Dames'!$A:$C,3,FALSE),1)="L",2,IF(LEFT(VLOOKUP($A181,'Fanion Dames'!$A:$C,3,FALSE),1)="P",1,0))))</f>
        <v>0</v>
      </c>
      <c r="L181" s="7">
        <f>IF(ISERROR(VLOOKUP($A181,'Fanion Dames'!$E:$G,3,FALSE))=TRUE,0,IF(LEFT(VLOOKUP($A181,'Fanion Dames'!$E:$G,3,FALSE),1)="T",2,IF(LEFT(VLOOKUP($A181,'Fanion Dames'!$E:$G,3,FALSE),1)="L",2,IF(LEFT(VLOOKUP($A181,'Fanion Dames'!$E:$G,3,FALSE),1)="P",1,0))))</f>
        <v>0</v>
      </c>
      <c r="M181" s="7" t="str">
        <f>VLOOKUP($A181,'Aantal &lt;21'!$A:$D,4,FALSE)</f>
        <v/>
      </c>
      <c r="N181" s="7">
        <f>IF(ISERROR(VLOOKUP(A181,Jeugdfonds!A173:C406,3,FALSE))=TRUE,1,IF(VLOOKUP(A181,Jeugdfonds!A173:C406,3,FALSE)&gt;=6000,5,IF(VLOOKUP(A181,Jeugdfonds!A173:C406,3,FALSE)&gt;=3000,4,IF(VLOOKUP(A181,Jeugdfonds!A173:C406,3,FALSE)&gt;=1000,3,IF(VLOOKUP(A181,Jeugdfonds!A173:C406,3,FALSE)&gt;=100,2,1)))))</f>
        <v>2</v>
      </c>
      <c r="O181" s="16">
        <f t="shared" si="10"/>
        <v>2</v>
      </c>
      <c r="P181" s="12">
        <f>IF(ISERROR(VLOOKUP($A181,Jeugdcoördinator!$A:$C,4,FALSE))=TRUE,0,IF(VLOOKUP($A181,Jeugdcoördinator!$A:$C,4,FALSE)="Professioneel",3,IF(VLOOKUP($A181,Jeugdcoördinator!$A:$C,4,FALSE)="Vrijwilliger",2,0)))</f>
        <v>0</v>
      </c>
      <c r="Q181" s="12">
        <f>IF(VLOOKUP($A181,'Extra Dipl. Onderbouw'!A:C,3,FALSE)="",0,IF(VLOOKUP($A181,'Extra Dipl. Onderbouw'!A:C,3,FALSE)&lt;&gt;"Instructeur B",3,1))</f>
        <v>0</v>
      </c>
      <c r="R181" s="12">
        <f>IF(ISERROR(VLOOKUP($A181,Jeugdleden!$A:$C,3,FALSE))=TRUE,1,IF(VLOOKUP($A181,Jeugdleden!$A:$C,3,FALSE)&gt;=125,5,IF(VLOOKUP($A181,Jeugdleden!$A:$C,3,FALSE)&gt;=100,4,IF(VLOOKUP($A181,Jeugdleden!$A:$C,3,FALSE)&gt;=75,3,IF(VLOOKUP($A181,Jeugdleden!$A:$C,3,FALSE)&gt;=50,2,1)))))</f>
        <v>5</v>
      </c>
      <c r="S181" s="14">
        <f t="shared" si="11"/>
        <v>5</v>
      </c>
    </row>
    <row r="182" spans="1:19" x14ac:dyDescent="0.25">
      <c r="A182" s="25">
        <v>2599</v>
      </c>
      <c r="B182" s="25" t="str">
        <f>VLOOKUP($A182,Para!$D$1:$E$996,2,FALSE)</f>
        <v>Femina Habac Sint-Truiden</v>
      </c>
      <c r="C182" s="18">
        <f>IF(VLOOKUP($A182,Faciliteiten!$A:$D,3,FALSE)="&gt;=2m",5,IF(VLOOKUP($A182,Faciliteiten!$A:$D,3,FALSE)="&lt;2m-&gt;=1m",3,1))</f>
        <v>5</v>
      </c>
      <c r="D182" s="18">
        <f>IF(VLOOKUP($A182,Faciliteiten!$A:$D,4,FALSE)="Klasse 3",5,IF(VLOOKUP($A182,Faciliteiten!$A:$D,4,FALSE)="Klasse 2",3,1))</f>
        <v>5</v>
      </c>
      <c r="E182" s="20">
        <f t="shared" si="8"/>
        <v>10</v>
      </c>
      <c r="F182" s="6">
        <f>IF(ISERROR(VLOOKUP($A182,'Fanion Heren'!$A:$C,3,FALSE))=TRUE,0,IF(VLOOKUP($A182,'Fanion Heren'!$A:$C,3,FALSE)="BNXT",3,IF(LEFT(VLOOKUP($A182,'Fanion Heren'!$A:$C,3,FALSE),1)="T",3,IF(LEFT(VLOOKUP($A182,'Fanion Heren'!$A:$C,3,FALSE),1)="L",2,IF(LEFT(VLOOKUP($A182,'Fanion Heren'!$A:$C,3,FALSE),1)="P",1,0)))))</f>
        <v>0</v>
      </c>
      <c r="G182" s="6">
        <f>IF(ISERROR(VLOOKUP($A182,'Fanion Heren'!$E:$G,3,FALSE))=TRUE,0,IF(VLOOKUP($A182,'Fanion Heren'!$E:$G,3,FALSE)="EML",2,IF(LEFT(VLOOKUP($A182,'Fanion Heren'!$E:$G,3,FALSE),1)="T",2,IF(LEFT(VLOOKUP($A182,'Fanion Heren'!$E:$G,3,FALSE),1)="L",2,IF(LEFT(VLOOKUP($A182,'Fanion Heren'!$E:$G,3,FALSE),1)="P",1,0)))))</f>
        <v>0</v>
      </c>
      <c r="H182" s="6" t="str">
        <f>VLOOKUP($A182,'Aantal &lt;21'!$A:$C,3,FALSE)</f>
        <v/>
      </c>
      <c r="I182" s="6">
        <f>IF(ISERROR(VLOOKUP($A182,Jeugdfonds!$A:$C,3,FALSE))=TRUE,1,IF(VLOOKUP($A182,Jeugdfonds!$A:$C,3,FALSE)&gt;=6000,5,IF(VLOOKUP($A182,Jeugdfonds!$A:$C,3,FALSE)&gt;=3000,4,IF(VLOOKUP($A182,Jeugdfonds!$A:$C,3,FALSE)&gt;=1000,3,IF(VLOOKUP($A182,Jeugdfonds!$A:$C,3,FALSE)&gt;=100,2,1)))))</f>
        <v>2</v>
      </c>
      <c r="J182" s="10">
        <f t="shared" si="9"/>
        <v>2</v>
      </c>
      <c r="K182" s="7">
        <f>IF(ISERROR(VLOOKUP($A182,'Fanion Dames'!$A:$C,3,FALSE))=TRUE,0,IF(LEFT(VLOOKUP($A182,'Fanion Dames'!$A:$C,3,FALSE),1)="T",3,IF(LEFT(VLOOKUP($A182,'Fanion Dames'!$A:$C,3,FALSE),1)="L",2,IF(LEFT(VLOOKUP($A182,'Fanion Dames'!$A:$C,3,FALSE),1)="P",1,0))))</f>
        <v>1</v>
      </c>
      <c r="L182" s="7">
        <f>IF(ISERROR(VLOOKUP($A182,'Fanion Dames'!$E:$G,3,FALSE))=TRUE,0,IF(LEFT(VLOOKUP($A182,'Fanion Dames'!$E:$G,3,FALSE),1)="T",2,IF(LEFT(VLOOKUP($A182,'Fanion Dames'!$E:$G,3,FALSE),1)="L",2,IF(LEFT(VLOOKUP($A182,'Fanion Dames'!$E:$G,3,FALSE),1)="P",1,0))))</f>
        <v>0</v>
      </c>
      <c r="M182" s="7" t="str">
        <f>VLOOKUP($A182,'Aantal &lt;21'!$A:$D,4,FALSE)</f>
        <v/>
      </c>
      <c r="N182" s="7">
        <f>IF(ISERROR(VLOOKUP(A182,Jeugdfonds!A174:C407,3,FALSE))=TRUE,1,IF(VLOOKUP(A182,Jeugdfonds!A174:C407,3,FALSE)&gt;=6000,5,IF(VLOOKUP(A182,Jeugdfonds!A174:C407,3,FALSE)&gt;=3000,4,IF(VLOOKUP(A182,Jeugdfonds!A174:C407,3,FALSE)&gt;=1000,3,IF(VLOOKUP(A182,Jeugdfonds!A174:C407,3,FALSE)&gt;=100,2,1)))))</f>
        <v>2</v>
      </c>
      <c r="O182" s="16">
        <f t="shared" si="10"/>
        <v>3</v>
      </c>
      <c r="P182" s="12">
        <f>IF(ISERROR(VLOOKUP($A182,Jeugdcoördinator!$A:$C,4,FALSE))=TRUE,0,IF(VLOOKUP($A182,Jeugdcoördinator!$A:$C,4,FALSE)="Professioneel",3,IF(VLOOKUP($A182,Jeugdcoördinator!$A:$C,4,FALSE)="Vrijwilliger",2,0)))</f>
        <v>0</v>
      </c>
      <c r="Q182" s="12">
        <f>IF(VLOOKUP($A182,'Extra Dipl. Onderbouw'!A:C,3,FALSE)="",0,IF(VLOOKUP($A182,'Extra Dipl. Onderbouw'!A:C,3,FALSE)&lt;&gt;"Instructeur B",3,1))</f>
        <v>3</v>
      </c>
      <c r="R182" s="12">
        <f>IF(ISERROR(VLOOKUP($A182,Jeugdleden!$A:$C,3,FALSE))=TRUE,1,IF(VLOOKUP($A182,Jeugdleden!$A:$C,3,FALSE)&gt;=125,5,IF(VLOOKUP($A182,Jeugdleden!$A:$C,3,FALSE)&gt;=100,4,IF(VLOOKUP($A182,Jeugdleden!$A:$C,3,FALSE)&gt;=75,3,IF(VLOOKUP($A182,Jeugdleden!$A:$C,3,FALSE)&gt;=50,2,1)))))</f>
        <v>5</v>
      </c>
      <c r="S182" s="14">
        <f t="shared" si="11"/>
        <v>8</v>
      </c>
    </row>
    <row r="183" spans="1:19" x14ac:dyDescent="0.25">
      <c r="A183" s="25">
        <v>2602</v>
      </c>
      <c r="B183" s="25" t="str">
        <f>VLOOKUP($A183,Para!$D$1:$E$996,2,FALSE)</f>
        <v>Basket Houthalen</v>
      </c>
      <c r="C183" s="18">
        <f>IF(VLOOKUP($A183,Faciliteiten!$A:$D,3,FALSE)="&gt;=2m",5,IF(VLOOKUP($A183,Faciliteiten!$A:$D,3,FALSE)="&lt;2m-&gt;=1m",3,1))</f>
        <v>5</v>
      </c>
      <c r="D183" s="18">
        <f>IF(VLOOKUP($A183,Faciliteiten!$A:$D,4,FALSE)="Klasse 3",5,IF(VLOOKUP($A183,Faciliteiten!$A:$D,4,FALSE)="Klasse 2",3,1))</f>
        <v>5</v>
      </c>
      <c r="E183" s="20">
        <f t="shared" si="8"/>
        <v>10</v>
      </c>
      <c r="F183" s="6">
        <f>IF(ISERROR(VLOOKUP($A183,'Fanion Heren'!$A:$C,3,FALSE))=TRUE,0,IF(VLOOKUP($A183,'Fanion Heren'!$A:$C,3,FALSE)="BNXT",3,IF(LEFT(VLOOKUP($A183,'Fanion Heren'!$A:$C,3,FALSE),1)="T",3,IF(LEFT(VLOOKUP($A183,'Fanion Heren'!$A:$C,3,FALSE),1)="L",2,IF(LEFT(VLOOKUP($A183,'Fanion Heren'!$A:$C,3,FALSE),1)="P",1,0)))))</f>
        <v>0</v>
      </c>
      <c r="G183" s="6">
        <f>IF(ISERROR(VLOOKUP($A183,'Fanion Heren'!$E:$G,3,FALSE))=TRUE,0,IF(VLOOKUP($A183,'Fanion Heren'!$E:$G,3,FALSE)="EML",2,IF(LEFT(VLOOKUP($A183,'Fanion Heren'!$E:$G,3,FALSE),1)="T",2,IF(LEFT(VLOOKUP($A183,'Fanion Heren'!$E:$G,3,FALSE),1)="L",2,IF(LEFT(VLOOKUP($A183,'Fanion Heren'!$E:$G,3,FALSE),1)="P",1,0)))))</f>
        <v>0</v>
      </c>
      <c r="H183" s="6" t="str">
        <f>VLOOKUP($A183,'Aantal &lt;21'!$A:$C,3,FALSE)</f>
        <v/>
      </c>
      <c r="I183" s="6">
        <f>IF(ISERROR(VLOOKUP($A183,Jeugdfonds!$A:$C,3,FALSE))=TRUE,1,IF(VLOOKUP($A183,Jeugdfonds!$A:$C,3,FALSE)&gt;=6000,5,IF(VLOOKUP($A183,Jeugdfonds!$A:$C,3,FALSE)&gt;=3000,4,IF(VLOOKUP($A183,Jeugdfonds!$A:$C,3,FALSE)&gt;=1000,3,IF(VLOOKUP($A183,Jeugdfonds!$A:$C,3,FALSE)&gt;=100,2,1)))))</f>
        <v>3</v>
      </c>
      <c r="J183" s="10">
        <f t="shared" si="9"/>
        <v>3</v>
      </c>
      <c r="K183" s="7">
        <f>IF(ISERROR(VLOOKUP($A183,'Fanion Dames'!$A:$C,3,FALSE))=TRUE,0,IF(LEFT(VLOOKUP($A183,'Fanion Dames'!$A:$C,3,FALSE),1)="T",3,IF(LEFT(VLOOKUP($A183,'Fanion Dames'!$A:$C,3,FALSE),1)="L",2,IF(LEFT(VLOOKUP($A183,'Fanion Dames'!$A:$C,3,FALSE),1)="P",1,0))))</f>
        <v>2</v>
      </c>
      <c r="L183" s="7">
        <f>IF(ISERROR(VLOOKUP($A183,'Fanion Dames'!$E:$G,3,FALSE))=TRUE,0,IF(LEFT(VLOOKUP($A183,'Fanion Dames'!$E:$G,3,FALSE),1)="T",2,IF(LEFT(VLOOKUP($A183,'Fanion Dames'!$E:$G,3,FALSE),1)="L",2,IF(LEFT(VLOOKUP($A183,'Fanion Dames'!$E:$G,3,FALSE),1)="P",1,0))))</f>
        <v>1</v>
      </c>
      <c r="M183" s="7">
        <f>VLOOKUP($A183,'Aantal &lt;21'!$A:$D,4,FALSE)</f>
        <v>5</v>
      </c>
      <c r="N183" s="7">
        <f>IF(ISERROR(VLOOKUP(A183,Jeugdfonds!A175:C408,3,FALSE))=TRUE,1,IF(VLOOKUP(A183,Jeugdfonds!A175:C408,3,FALSE)&gt;=6000,5,IF(VLOOKUP(A183,Jeugdfonds!A175:C408,3,FALSE)&gt;=3000,4,IF(VLOOKUP(A183,Jeugdfonds!A175:C408,3,FALSE)&gt;=1000,3,IF(VLOOKUP(A183,Jeugdfonds!A175:C408,3,FALSE)&gt;=100,2,1)))))</f>
        <v>3</v>
      </c>
      <c r="O183" s="16">
        <f t="shared" si="10"/>
        <v>11</v>
      </c>
      <c r="P183" s="12">
        <f>IF(ISERROR(VLOOKUP($A183,Jeugdcoördinator!$A:$C,4,FALSE))=TRUE,0,IF(VLOOKUP($A183,Jeugdcoördinator!$A:$C,4,FALSE)="Professioneel",3,IF(VLOOKUP($A183,Jeugdcoördinator!$A:$C,4,FALSE)="Vrijwilliger",2,0)))</f>
        <v>0</v>
      </c>
      <c r="Q183" s="12">
        <f>IF(VLOOKUP($A183,'Extra Dipl. Onderbouw'!A:C,3,FALSE)="",0,IF(VLOOKUP($A183,'Extra Dipl. Onderbouw'!A:C,3,FALSE)&lt;&gt;"Instructeur B",3,1))</f>
        <v>0</v>
      </c>
      <c r="R183" s="12">
        <f>IF(ISERROR(VLOOKUP($A183,Jeugdleden!$A:$C,3,FALSE))=TRUE,1,IF(VLOOKUP($A183,Jeugdleden!$A:$C,3,FALSE)&gt;=125,5,IF(VLOOKUP($A183,Jeugdleden!$A:$C,3,FALSE)&gt;=100,4,IF(VLOOKUP($A183,Jeugdleden!$A:$C,3,FALSE)&gt;=75,3,IF(VLOOKUP($A183,Jeugdleden!$A:$C,3,FALSE)&gt;=50,2,1)))))</f>
        <v>5</v>
      </c>
      <c r="S183" s="14">
        <f t="shared" si="11"/>
        <v>5</v>
      </c>
    </row>
    <row r="184" spans="1:19" x14ac:dyDescent="0.25">
      <c r="A184" s="25">
        <v>2610</v>
      </c>
      <c r="B184" s="25" t="str">
        <f>VLOOKUP($A184,Para!$D$1:$E$996,2,FALSE)</f>
        <v>Boortmeerbeek &amp; Berg Bulldogs</v>
      </c>
      <c r="C184" s="18">
        <f>IF(VLOOKUP($A184,Faciliteiten!$A:$D,3,FALSE)="&gt;=2m",5,IF(VLOOKUP($A184,Faciliteiten!$A:$D,3,FALSE)="&lt;2m-&gt;=1m",3,1))</f>
        <v>5</v>
      </c>
      <c r="D184" s="18">
        <f>IF(VLOOKUP($A184,Faciliteiten!$A:$D,4,FALSE)="Klasse 3",5,IF(VLOOKUP($A184,Faciliteiten!$A:$D,4,FALSE)="Klasse 2",3,1))</f>
        <v>5</v>
      </c>
      <c r="E184" s="20">
        <f t="shared" si="8"/>
        <v>10</v>
      </c>
      <c r="F184" s="6">
        <f>IF(ISERROR(VLOOKUP($A184,'Fanion Heren'!$A:$C,3,FALSE))=TRUE,0,IF(VLOOKUP($A184,'Fanion Heren'!$A:$C,3,FALSE)="BNXT",3,IF(LEFT(VLOOKUP($A184,'Fanion Heren'!$A:$C,3,FALSE),1)="T",3,IF(LEFT(VLOOKUP($A184,'Fanion Heren'!$A:$C,3,FALSE),1)="L",2,IF(LEFT(VLOOKUP($A184,'Fanion Heren'!$A:$C,3,FALSE),1)="P",1,0)))))</f>
        <v>0</v>
      </c>
      <c r="G184" s="6">
        <f>IF(ISERROR(VLOOKUP($A184,'Fanion Heren'!$E:$G,3,FALSE))=TRUE,0,IF(VLOOKUP($A184,'Fanion Heren'!$E:$G,3,FALSE)="EML",2,IF(LEFT(VLOOKUP($A184,'Fanion Heren'!$E:$G,3,FALSE),1)="T",2,IF(LEFT(VLOOKUP($A184,'Fanion Heren'!$E:$G,3,FALSE),1)="L",2,IF(LEFT(VLOOKUP($A184,'Fanion Heren'!$E:$G,3,FALSE),1)="P",1,0)))))</f>
        <v>0</v>
      </c>
      <c r="H184" s="6" t="str">
        <f>VLOOKUP($A184,'Aantal &lt;21'!$A:$C,3,FALSE)</f>
        <v/>
      </c>
      <c r="I184" s="6">
        <f>IF(ISERROR(VLOOKUP($A184,Jeugdfonds!$A:$C,3,FALSE))=TRUE,1,IF(VLOOKUP($A184,Jeugdfonds!$A:$C,3,FALSE)&gt;=6000,5,IF(VLOOKUP($A184,Jeugdfonds!$A:$C,3,FALSE)&gt;=3000,4,IF(VLOOKUP($A184,Jeugdfonds!$A:$C,3,FALSE)&gt;=1000,3,IF(VLOOKUP($A184,Jeugdfonds!$A:$C,3,FALSE)&gt;=100,2,1)))))</f>
        <v>2</v>
      </c>
      <c r="J184" s="10">
        <f t="shared" si="9"/>
        <v>2</v>
      </c>
      <c r="K184" s="7">
        <f>IF(ISERROR(VLOOKUP($A184,'Fanion Dames'!$A:$C,3,FALSE))=TRUE,0,IF(LEFT(VLOOKUP($A184,'Fanion Dames'!$A:$C,3,FALSE),1)="T",3,IF(LEFT(VLOOKUP($A184,'Fanion Dames'!$A:$C,3,FALSE),1)="L",2,IF(LEFT(VLOOKUP($A184,'Fanion Dames'!$A:$C,3,FALSE),1)="P",1,0))))</f>
        <v>0</v>
      </c>
      <c r="L184" s="7">
        <f>IF(ISERROR(VLOOKUP($A184,'Fanion Dames'!$E:$G,3,FALSE))=TRUE,0,IF(LEFT(VLOOKUP($A184,'Fanion Dames'!$E:$G,3,FALSE),1)="T",2,IF(LEFT(VLOOKUP($A184,'Fanion Dames'!$E:$G,3,FALSE),1)="L",2,IF(LEFT(VLOOKUP($A184,'Fanion Dames'!$E:$G,3,FALSE),1)="P",1,0))))</f>
        <v>0</v>
      </c>
      <c r="M184" s="7" t="str">
        <f>VLOOKUP($A184,'Aantal &lt;21'!$A:$D,4,FALSE)</f>
        <v/>
      </c>
      <c r="N184" s="7">
        <f>IF(ISERROR(VLOOKUP(A184,Jeugdfonds!A176:C409,3,FALSE))=TRUE,1,IF(VLOOKUP(A184,Jeugdfonds!A176:C409,3,FALSE)&gt;=6000,5,IF(VLOOKUP(A184,Jeugdfonds!A176:C409,3,FALSE)&gt;=3000,4,IF(VLOOKUP(A184,Jeugdfonds!A176:C409,3,FALSE)&gt;=1000,3,IF(VLOOKUP(A184,Jeugdfonds!A176:C409,3,FALSE)&gt;=100,2,1)))))</f>
        <v>2</v>
      </c>
      <c r="O184" s="16">
        <f t="shared" si="10"/>
        <v>2</v>
      </c>
      <c r="P184" s="12">
        <f>IF(ISERROR(VLOOKUP($A184,Jeugdcoördinator!$A:$C,4,FALSE))=TRUE,0,IF(VLOOKUP($A184,Jeugdcoördinator!$A:$C,4,FALSE)="Professioneel",3,IF(VLOOKUP($A184,Jeugdcoördinator!$A:$C,4,FALSE)="Vrijwilliger",2,0)))</f>
        <v>0</v>
      </c>
      <c r="Q184" s="12">
        <f>IF(VLOOKUP($A184,'Extra Dipl. Onderbouw'!A:C,3,FALSE)="",0,IF(VLOOKUP($A184,'Extra Dipl. Onderbouw'!A:C,3,FALSE)&lt;&gt;"Instructeur B",3,1))</f>
        <v>3</v>
      </c>
      <c r="R184" s="12">
        <f>IF(ISERROR(VLOOKUP($A184,Jeugdleden!$A:$C,3,FALSE))=TRUE,1,IF(VLOOKUP($A184,Jeugdleden!$A:$C,3,FALSE)&gt;=125,5,IF(VLOOKUP($A184,Jeugdleden!$A:$C,3,FALSE)&gt;=100,4,IF(VLOOKUP($A184,Jeugdleden!$A:$C,3,FALSE)&gt;=75,3,IF(VLOOKUP($A184,Jeugdleden!$A:$C,3,FALSE)&gt;=50,2,1)))))</f>
        <v>5</v>
      </c>
      <c r="S184" s="14">
        <f t="shared" si="11"/>
        <v>8</v>
      </c>
    </row>
    <row r="185" spans="1:19" x14ac:dyDescent="0.25">
      <c r="A185" s="25">
        <v>2614</v>
      </c>
      <c r="B185" s="25" t="str">
        <f>VLOOKUP($A185,Para!$D$1:$E$996,2,FALSE)</f>
        <v>Basket SKT Ieper</v>
      </c>
      <c r="C185" s="18">
        <f>IF(VLOOKUP($A185,Faciliteiten!$A:$D,3,FALSE)="&gt;=2m",5,IF(VLOOKUP($A185,Faciliteiten!$A:$D,3,FALSE)="&lt;2m-&gt;=1m",3,1))</f>
        <v>5</v>
      </c>
      <c r="D185" s="18">
        <f>IF(VLOOKUP($A185,Faciliteiten!$A:$D,4,FALSE)="Klasse 3",5,IF(VLOOKUP($A185,Faciliteiten!$A:$D,4,FALSE)="Klasse 2",3,1))</f>
        <v>5</v>
      </c>
      <c r="E185" s="20">
        <f t="shared" si="8"/>
        <v>10</v>
      </c>
      <c r="F185" s="6">
        <f>IF(ISERROR(VLOOKUP($A185,'Fanion Heren'!$A:$C,3,FALSE))=TRUE,0,IF(VLOOKUP($A185,'Fanion Heren'!$A:$C,3,FALSE)="BNXT",3,IF(LEFT(VLOOKUP($A185,'Fanion Heren'!$A:$C,3,FALSE),1)="T",3,IF(LEFT(VLOOKUP($A185,'Fanion Heren'!$A:$C,3,FALSE),1)="L",2,IF(LEFT(VLOOKUP($A185,'Fanion Heren'!$A:$C,3,FALSE),1)="P",1,0)))))</f>
        <v>3</v>
      </c>
      <c r="G185" s="6">
        <f>IF(ISERROR(VLOOKUP($A185,'Fanion Heren'!$E:$G,3,FALSE))=TRUE,0,IF(VLOOKUP($A185,'Fanion Heren'!$E:$G,3,FALSE)="EML",2,IF(LEFT(VLOOKUP($A185,'Fanion Heren'!$E:$G,3,FALSE),1)="T",2,IF(LEFT(VLOOKUP($A185,'Fanion Heren'!$E:$G,3,FALSE),1)="L",2,IF(LEFT(VLOOKUP($A185,'Fanion Heren'!$E:$G,3,FALSE),1)="P",1,0)))))</f>
        <v>2</v>
      </c>
      <c r="H185" s="6">
        <f>VLOOKUP($A185,'Aantal &lt;21'!$A:$C,3,FALSE)</f>
        <v>5</v>
      </c>
      <c r="I185" s="6">
        <f>IF(ISERROR(VLOOKUP($A185,Jeugdfonds!$A:$C,3,FALSE))=TRUE,1,IF(VLOOKUP($A185,Jeugdfonds!$A:$C,3,FALSE)&gt;=6000,5,IF(VLOOKUP($A185,Jeugdfonds!$A:$C,3,FALSE)&gt;=3000,4,IF(VLOOKUP($A185,Jeugdfonds!$A:$C,3,FALSE)&gt;=1000,3,IF(VLOOKUP($A185,Jeugdfonds!$A:$C,3,FALSE)&gt;=100,2,1)))))</f>
        <v>5</v>
      </c>
      <c r="J185" s="10">
        <f t="shared" si="9"/>
        <v>15</v>
      </c>
      <c r="K185" s="7">
        <f>IF(ISERROR(VLOOKUP($A185,'Fanion Dames'!$A:$C,3,FALSE))=TRUE,0,IF(LEFT(VLOOKUP($A185,'Fanion Dames'!$A:$C,3,FALSE),1)="T",3,IF(LEFT(VLOOKUP($A185,'Fanion Dames'!$A:$C,3,FALSE),1)="L",2,IF(LEFT(VLOOKUP($A185,'Fanion Dames'!$A:$C,3,FALSE),1)="P",1,0))))</f>
        <v>2</v>
      </c>
      <c r="L185" s="7">
        <f>IF(ISERROR(VLOOKUP($A185,'Fanion Dames'!$E:$G,3,FALSE))=TRUE,0,IF(LEFT(VLOOKUP($A185,'Fanion Dames'!$E:$G,3,FALSE),1)="T",2,IF(LEFT(VLOOKUP($A185,'Fanion Dames'!$E:$G,3,FALSE),1)="L",2,IF(LEFT(VLOOKUP($A185,'Fanion Dames'!$E:$G,3,FALSE),1)="P",1,0))))</f>
        <v>1</v>
      </c>
      <c r="M185" s="7">
        <f>VLOOKUP($A185,'Aantal &lt;21'!$A:$D,4,FALSE)</f>
        <v>2</v>
      </c>
      <c r="N185" s="7">
        <f>IF(ISERROR(VLOOKUP(A185,Jeugdfonds!A176:C410,3,FALSE))=TRUE,1,IF(VLOOKUP(A185,Jeugdfonds!A176:C410,3,FALSE)&gt;=6000,5,IF(VLOOKUP(A185,Jeugdfonds!A176:C410,3,FALSE)&gt;=3000,4,IF(VLOOKUP(A185,Jeugdfonds!A176:C410,3,FALSE)&gt;=1000,3,IF(VLOOKUP(A185,Jeugdfonds!A176:C410,3,FALSE)&gt;=100,2,1)))))</f>
        <v>5</v>
      </c>
      <c r="O185" s="16">
        <f t="shared" si="10"/>
        <v>10</v>
      </c>
      <c r="P185" s="12">
        <f>IF(ISERROR(VLOOKUP($A185,Jeugdcoördinator!$A:$C,4,FALSE))=TRUE,0,IF(VLOOKUP($A185,Jeugdcoördinator!$A:$C,4,FALSE)="Professioneel",3,IF(VLOOKUP($A185,Jeugdcoördinator!$A:$C,4,FALSE)="Vrijwilliger",2,0)))</f>
        <v>0</v>
      </c>
      <c r="Q185" s="12">
        <f>IF(VLOOKUP($A185,'Extra Dipl. Onderbouw'!A:C,3,FALSE)="",0,IF(VLOOKUP($A185,'Extra Dipl. Onderbouw'!A:C,3,FALSE)&lt;&gt;"Instructeur B",3,1))</f>
        <v>3</v>
      </c>
      <c r="R185" s="12">
        <f>IF(ISERROR(VLOOKUP($A185,Jeugdleden!$A:$C,3,FALSE))=TRUE,1,IF(VLOOKUP($A185,Jeugdleden!$A:$C,3,FALSE)&gt;=125,5,IF(VLOOKUP($A185,Jeugdleden!$A:$C,3,FALSE)&gt;=100,4,IF(VLOOKUP($A185,Jeugdleden!$A:$C,3,FALSE)&gt;=75,3,IF(VLOOKUP($A185,Jeugdleden!$A:$C,3,FALSE)&gt;=50,2,1)))))</f>
        <v>5</v>
      </c>
      <c r="S185" s="14">
        <f t="shared" si="11"/>
        <v>8</v>
      </c>
    </row>
    <row r="186" spans="1:19" x14ac:dyDescent="0.25">
      <c r="A186" s="25">
        <v>2626</v>
      </c>
      <c r="B186" s="25" t="str">
        <f>VLOOKUP($A186,Para!$D$1:$E$996,2,FALSE)</f>
        <v>Carrefour Market Basket Blankenberge</v>
      </c>
      <c r="C186" s="18">
        <f>IF(VLOOKUP($A186,Faciliteiten!$A:$D,3,FALSE)="&gt;=2m",5,IF(VLOOKUP($A186,Faciliteiten!$A:$D,3,FALSE)="&lt;2m-&gt;=1m",3,1))</f>
        <v>5</v>
      </c>
      <c r="D186" s="18">
        <f>IF(VLOOKUP($A186,Faciliteiten!$A:$D,4,FALSE)="Klasse 3",5,IF(VLOOKUP($A186,Faciliteiten!$A:$D,4,FALSE)="Klasse 2",3,1))</f>
        <v>5</v>
      </c>
      <c r="E186" s="20">
        <f t="shared" si="8"/>
        <v>10</v>
      </c>
      <c r="F186" s="6">
        <f>IF(ISERROR(VLOOKUP($A186,'Fanion Heren'!$A:$C,3,FALSE))=TRUE,0,IF(VLOOKUP($A186,'Fanion Heren'!$A:$C,3,FALSE)="BNXT",3,IF(LEFT(VLOOKUP($A186,'Fanion Heren'!$A:$C,3,FALSE),1)="T",3,IF(LEFT(VLOOKUP($A186,'Fanion Heren'!$A:$C,3,FALSE),1)="L",2,IF(LEFT(VLOOKUP($A186,'Fanion Heren'!$A:$C,3,FALSE),1)="P",1,0)))))</f>
        <v>1</v>
      </c>
      <c r="G186" s="6">
        <f>IF(ISERROR(VLOOKUP($A186,'Fanion Heren'!$E:$G,3,FALSE))=TRUE,0,IF(VLOOKUP($A186,'Fanion Heren'!$E:$G,3,FALSE)="EML",2,IF(LEFT(VLOOKUP($A186,'Fanion Heren'!$E:$G,3,FALSE),1)="T",2,IF(LEFT(VLOOKUP($A186,'Fanion Heren'!$E:$G,3,FALSE),1)="L",2,IF(LEFT(VLOOKUP($A186,'Fanion Heren'!$E:$G,3,FALSE),1)="P",1,0)))))</f>
        <v>0</v>
      </c>
      <c r="H186" s="6" t="str">
        <f>VLOOKUP($A186,'Aantal &lt;21'!$A:$C,3,FALSE)</f>
        <v/>
      </c>
      <c r="I186" s="6">
        <f>IF(ISERROR(VLOOKUP($A186,Jeugdfonds!$A:$C,3,FALSE))=TRUE,1,IF(VLOOKUP($A186,Jeugdfonds!$A:$C,3,FALSE)&gt;=6000,5,IF(VLOOKUP($A186,Jeugdfonds!$A:$C,3,FALSE)&gt;=3000,4,IF(VLOOKUP($A186,Jeugdfonds!$A:$C,3,FALSE)&gt;=1000,3,IF(VLOOKUP($A186,Jeugdfonds!$A:$C,3,FALSE)&gt;=100,2,1)))))</f>
        <v>3</v>
      </c>
      <c r="J186" s="10">
        <f t="shared" si="9"/>
        <v>4</v>
      </c>
      <c r="K186" s="7">
        <f>IF(ISERROR(VLOOKUP($A186,'Fanion Dames'!$A:$C,3,FALSE))=TRUE,0,IF(LEFT(VLOOKUP($A186,'Fanion Dames'!$A:$C,3,FALSE),1)="T",3,IF(LEFT(VLOOKUP($A186,'Fanion Dames'!$A:$C,3,FALSE),1)="L",2,IF(LEFT(VLOOKUP($A186,'Fanion Dames'!$A:$C,3,FALSE),1)="P",1,0))))</f>
        <v>0</v>
      </c>
      <c r="L186" s="7">
        <f>IF(ISERROR(VLOOKUP($A186,'Fanion Dames'!$E:$G,3,FALSE))=TRUE,0,IF(LEFT(VLOOKUP($A186,'Fanion Dames'!$E:$G,3,FALSE),1)="T",2,IF(LEFT(VLOOKUP($A186,'Fanion Dames'!$E:$G,3,FALSE),1)="L",2,IF(LEFT(VLOOKUP($A186,'Fanion Dames'!$E:$G,3,FALSE),1)="P",1,0))))</f>
        <v>0</v>
      </c>
      <c r="M186" s="7" t="str">
        <f>VLOOKUP($A186,'Aantal &lt;21'!$A:$D,4,FALSE)</f>
        <v/>
      </c>
      <c r="N186" s="7">
        <f>IF(ISERROR(VLOOKUP(A186,Jeugdfonds!A177:C411,3,FALSE))=TRUE,1,IF(VLOOKUP(A186,Jeugdfonds!A177:C411,3,FALSE)&gt;=6000,5,IF(VLOOKUP(A186,Jeugdfonds!A177:C411,3,FALSE)&gt;=3000,4,IF(VLOOKUP(A186,Jeugdfonds!A177:C411,3,FALSE)&gt;=1000,3,IF(VLOOKUP(A186,Jeugdfonds!A177:C411,3,FALSE)&gt;=100,2,1)))))</f>
        <v>3</v>
      </c>
      <c r="O186" s="16">
        <f t="shared" si="10"/>
        <v>3</v>
      </c>
      <c r="P186" s="12">
        <f>IF(ISERROR(VLOOKUP($A186,Jeugdcoördinator!$A:$C,4,FALSE))=TRUE,0,IF(VLOOKUP($A186,Jeugdcoördinator!$A:$C,4,FALSE)="Professioneel",3,IF(VLOOKUP($A186,Jeugdcoördinator!$A:$C,4,FALSE)="Vrijwilliger",2,0)))</f>
        <v>0</v>
      </c>
      <c r="Q186" s="12">
        <f>IF(VLOOKUP($A186,'Extra Dipl. Onderbouw'!A:C,3,FALSE)="",0,IF(VLOOKUP($A186,'Extra Dipl. Onderbouw'!A:C,3,FALSE)&lt;&gt;"Instructeur B",3,1))</f>
        <v>3</v>
      </c>
      <c r="R186" s="12">
        <f>IF(ISERROR(VLOOKUP($A186,Jeugdleden!$A:$C,3,FALSE))=TRUE,1,IF(VLOOKUP($A186,Jeugdleden!$A:$C,3,FALSE)&gt;=125,5,IF(VLOOKUP($A186,Jeugdleden!$A:$C,3,FALSE)&gt;=100,4,IF(VLOOKUP($A186,Jeugdleden!$A:$C,3,FALSE)&gt;=75,3,IF(VLOOKUP($A186,Jeugdleden!$A:$C,3,FALSE)&gt;=50,2,1)))))</f>
        <v>5</v>
      </c>
      <c r="S186" s="14">
        <f t="shared" si="11"/>
        <v>8</v>
      </c>
    </row>
    <row r="187" spans="1:19" x14ac:dyDescent="0.25">
      <c r="A187" s="25">
        <v>5002</v>
      </c>
      <c r="B187" s="25" t="str">
        <f>VLOOKUP($A187,Para!$D$1:$E$996,2,FALSE)</f>
        <v>Willibies Antwerpen</v>
      </c>
      <c r="C187" s="18">
        <f>IF(VLOOKUP($A187,Faciliteiten!$A:$D,3,FALSE)="&gt;=2m",5,IF(VLOOKUP($A187,Faciliteiten!$A:$D,3,FALSE)="&lt;2m-&gt;=1m",3,1))</f>
        <v>5</v>
      </c>
      <c r="D187" s="18">
        <f>IF(VLOOKUP($A187,Faciliteiten!$A:$D,4,FALSE)="Klasse 3",5,IF(VLOOKUP($A187,Faciliteiten!$A:$D,4,FALSE)="Klasse 2",3,1))</f>
        <v>5</v>
      </c>
      <c r="E187" s="20">
        <f t="shared" si="8"/>
        <v>10</v>
      </c>
      <c r="F187" s="6">
        <f>IF(ISERROR(VLOOKUP($A187,'Fanion Heren'!$A:$C,3,FALSE))=TRUE,0,IF(VLOOKUP($A187,'Fanion Heren'!$A:$C,3,FALSE)="BNXT",3,IF(LEFT(VLOOKUP($A187,'Fanion Heren'!$A:$C,3,FALSE),1)="T",3,IF(LEFT(VLOOKUP($A187,'Fanion Heren'!$A:$C,3,FALSE),1)="L",2,IF(LEFT(VLOOKUP($A187,'Fanion Heren'!$A:$C,3,FALSE),1)="P",1,0)))))</f>
        <v>0</v>
      </c>
      <c r="G187" s="6">
        <f>IF(ISERROR(VLOOKUP($A187,'Fanion Heren'!$E:$G,3,FALSE))=TRUE,0,IF(VLOOKUP($A187,'Fanion Heren'!$E:$G,3,FALSE)="EML",2,IF(LEFT(VLOOKUP($A187,'Fanion Heren'!$E:$G,3,FALSE),1)="T",2,IF(LEFT(VLOOKUP($A187,'Fanion Heren'!$E:$G,3,FALSE),1)="L",2,IF(LEFT(VLOOKUP($A187,'Fanion Heren'!$E:$G,3,FALSE),1)="P",1,0)))))</f>
        <v>0</v>
      </c>
      <c r="H187" s="6" t="str">
        <f>VLOOKUP($A187,'Aantal &lt;21'!$A:$C,3,FALSE)</f>
        <v/>
      </c>
      <c r="I187" s="6">
        <f>IF(ISERROR(VLOOKUP($A187,Jeugdfonds!$A:$C,3,FALSE))=TRUE,1,IF(VLOOKUP($A187,Jeugdfonds!$A:$C,3,FALSE)&gt;=6000,5,IF(VLOOKUP($A187,Jeugdfonds!$A:$C,3,FALSE)&gt;=3000,4,IF(VLOOKUP($A187,Jeugdfonds!$A:$C,3,FALSE)&gt;=1000,3,IF(VLOOKUP($A187,Jeugdfonds!$A:$C,3,FALSE)&gt;=100,2,1)))))</f>
        <v>3</v>
      </c>
      <c r="J187" s="10">
        <f t="shared" si="9"/>
        <v>3</v>
      </c>
      <c r="K187" s="7">
        <f>IF(ISERROR(VLOOKUP($A187,'Fanion Dames'!$A:$C,3,FALSE))=TRUE,0,IF(LEFT(VLOOKUP($A187,'Fanion Dames'!$A:$C,3,FALSE),1)="T",3,IF(LEFT(VLOOKUP($A187,'Fanion Dames'!$A:$C,3,FALSE),1)="L",2,IF(LEFT(VLOOKUP($A187,'Fanion Dames'!$A:$C,3,FALSE),1)="P",1,0))))</f>
        <v>0</v>
      </c>
      <c r="L187" s="7">
        <f>IF(ISERROR(VLOOKUP($A187,'Fanion Dames'!$E:$G,3,FALSE))=TRUE,0,IF(LEFT(VLOOKUP($A187,'Fanion Dames'!$E:$G,3,FALSE),1)="T",2,IF(LEFT(VLOOKUP($A187,'Fanion Dames'!$E:$G,3,FALSE),1)="L",2,IF(LEFT(VLOOKUP($A187,'Fanion Dames'!$E:$G,3,FALSE),1)="P",1,0))))</f>
        <v>0</v>
      </c>
      <c r="M187" s="7" t="str">
        <f>VLOOKUP($A187,'Aantal &lt;21'!$A:$D,4,FALSE)</f>
        <v/>
      </c>
      <c r="N187" s="7">
        <f>IF(ISERROR(VLOOKUP(A187,Jeugdfonds!A178:C412,3,FALSE))=TRUE,1,IF(VLOOKUP(A187,Jeugdfonds!A178:C412,3,FALSE)&gt;=6000,5,IF(VLOOKUP(A187,Jeugdfonds!A178:C412,3,FALSE)&gt;=3000,4,IF(VLOOKUP(A187,Jeugdfonds!A178:C412,3,FALSE)&gt;=1000,3,IF(VLOOKUP(A187,Jeugdfonds!A178:C412,3,FALSE)&gt;=100,2,1)))))</f>
        <v>3</v>
      </c>
      <c r="O187" s="16">
        <f t="shared" si="10"/>
        <v>3</v>
      </c>
      <c r="P187" s="12">
        <f>IF(ISERROR(VLOOKUP($A187,Jeugdcoördinator!$A:$C,4,FALSE))=TRUE,0,IF(VLOOKUP($A187,Jeugdcoördinator!$A:$C,4,FALSE)="Professioneel",3,IF(VLOOKUP($A187,Jeugdcoördinator!$A:$C,4,FALSE)="Vrijwilliger",2,0)))</f>
        <v>0</v>
      </c>
      <c r="Q187" s="12">
        <f>IF(VLOOKUP($A187,'Extra Dipl. Onderbouw'!A:C,3,FALSE)="",0,IF(VLOOKUP($A187,'Extra Dipl. Onderbouw'!A:C,3,FALSE)&lt;&gt;"Instructeur B",3,1))</f>
        <v>0</v>
      </c>
      <c r="R187" s="12">
        <f>IF(ISERROR(VLOOKUP($A187,Jeugdleden!$A:$C,3,FALSE))=TRUE,1,IF(VLOOKUP($A187,Jeugdleden!$A:$C,3,FALSE)&gt;=125,5,IF(VLOOKUP($A187,Jeugdleden!$A:$C,3,FALSE)&gt;=100,4,IF(VLOOKUP($A187,Jeugdleden!$A:$C,3,FALSE)&gt;=75,3,IF(VLOOKUP($A187,Jeugdleden!$A:$C,3,FALSE)&gt;=50,2,1)))))</f>
        <v>5</v>
      </c>
      <c r="S187" s="14">
        <f t="shared" si="11"/>
        <v>5</v>
      </c>
    </row>
    <row r="188" spans="1:19" x14ac:dyDescent="0.25">
      <c r="A188" s="25">
        <v>5004</v>
      </c>
      <c r="B188" s="25" t="str">
        <f>VLOOKUP($A188,Para!$D$1:$E$996,2,FALSE)</f>
        <v>Avanti Brugge Dames</v>
      </c>
      <c r="C188" s="18">
        <f>IF(VLOOKUP($A188,Faciliteiten!$A:$D,3,FALSE)="&gt;=2m",5,IF(VLOOKUP($A188,Faciliteiten!$A:$D,3,FALSE)="&lt;2m-&gt;=1m",3,1))</f>
        <v>5</v>
      </c>
      <c r="D188" s="18">
        <f>IF(VLOOKUP($A188,Faciliteiten!$A:$D,4,FALSE)="Klasse 3",5,IF(VLOOKUP($A188,Faciliteiten!$A:$D,4,FALSE)="Klasse 2",3,1))</f>
        <v>5</v>
      </c>
      <c r="E188" s="20">
        <f t="shared" si="8"/>
        <v>10</v>
      </c>
      <c r="F188" s="6">
        <f>IF(ISERROR(VLOOKUP($A188,'Fanion Heren'!$A:$C,3,FALSE))=TRUE,0,IF(VLOOKUP($A188,'Fanion Heren'!$A:$C,3,FALSE)="BNXT",3,IF(LEFT(VLOOKUP($A188,'Fanion Heren'!$A:$C,3,FALSE),1)="T",3,IF(LEFT(VLOOKUP($A188,'Fanion Heren'!$A:$C,3,FALSE),1)="L",2,IF(LEFT(VLOOKUP($A188,'Fanion Heren'!$A:$C,3,FALSE),1)="P",1,0)))))</f>
        <v>0</v>
      </c>
      <c r="G188" s="6">
        <f>IF(ISERROR(VLOOKUP($A188,'Fanion Heren'!$E:$G,3,FALSE))=TRUE,0,IF(VLOOKUP($A188,'Fanion Heren'!$E:$G,3,FALSE)="EML",2,IF(LEFT(VLOOKUP($A188,'Fanion Heren'!$E:$G,3,FALSE),1)="T",2,IF(LEFT(VLOOKUP($A188,'Fanion Heren'!$E:$G,3,FALSE),1)="L",2,IF(LEFT(VLOOKUP($A188,'Fanion Heren'!$E:$G,3,FALSE),1)="P",1,0)))))</f>
        <v>0</v>
      </c>
      <c r="H188" s="6" t="str">
        <f>VLOOKUP($A188,'Aantal &lt;21'!$A:$C,3,FALSE)</f>
        <v/>
      </c>
      <c r="I188" s="6">
        <f>IF(ISERROR(VLOOKUP($A188,Jeugdfonds!$A:$C,3,FALSE))=TRUE,1,IF(VLOOKUP($A188,Jeugdfonds!$A:$C,3,FALSE)&gt;=6000,5,IF(VLOOKUP($A188,Jeugdfonds!$A:$C,3,FALSE)&gt;=3000,4,IF(VLOOKUP($A188,Jeugdfonds!$A:$C,3,FALSE)&gt;=1000,3,IF(VLOOKUP($A188,Jeugdfonds!$A:$C,3,FALSE)&gt;=100,2,1)))))</f>
        <v>3</v>
      </c>
      <c r="J188" s="10">
        <f t="shared" si="9"/>
        <v>3</v>
      </c>
      <c r="K188" s="7">
        <f>IF(ISERROR(VLOOKUP($A188,'Fanion Dames'!$A:$C,3,FALSE))=TRUE,0,IF(LEFT(VLOOKUP($A188,'Fanion Dames'!$A:$C,3,FALSE),1)="T",3,IF(LEFT(VLOOKUP($A188,'Fanion Dames'!$A:$C,3,FALSE),1)="L",2,IF(LEFT(VLOOKUP($A188,'Fanion Dames'!$A:$C,3,FALSE),1)="P",1,0))))</f>
        <v>2</v>
      </c>
      <c r="L188" s="7">
        <f>IF(ISERROR(VLOOKUP($A188,'Fanion Dames'!$E:$G,3,FALSE))=TRUE,0,IF(LEFT(VLOOKUP($A188,'Fanion Dames'!$E:$G,3,FALSE),1)="T",2,IF(LEFT(VLOOKUP($A188,'Fanion Dames'!$E:$G,3,FALSE),1)="L",2,IF(LEFT(VLOOKUP($A188,'Fanion Dames'!$E:$G,3,FALSE),1)="P",1,0))))</f>
        <v>0</v>
      </c>
      <c r="M188" s="7">
        <f>VLOOKUP($A188,'Aantal &lt;21'!$A:$D,4,FALSE)</f>
        <v>3</v>
      </c>
      <c r="N188" s="7">
        <f>IF(ISERROR(VLOOKUP(A188,Jeugdfonds!A179:C413,3,FALSE))=TRUE,1,IF(VLOOKUP(A188,Jeugdfonds!A179:C413,3,FALSE)&gt;=6000,5,IF(VLOOKUP(A188,Jeugdfonds!A179:C413,3,FALSE)&gt;=3000,4,IF(VLOOKUP(A188,Jeugdfonds!A179:C413,3,FALSE)&gt;=1000,3,IF(VLOOKUP(A188,Jeugdfonds!A179:C413,3,FALSE)&gt;=100,2,1)))))</f>
        <v>3</v>
      </c>
      <c r="O188" s="16">
        <f t="shared" si="10"/>
        <v>8</v>
      </c>
      <c r="P188" s="12">
        <f>IF(ISERROR(VLOOKUP($A188,Jeugdcoördinator!$A:$C,4,FALSE))=TRUE,0,IF(VLOOKUP($A188,Jeugdcoördinator!$A:$C,4,FALSE)="Professioneel",3,IF(VLOOKUP($A188,Jeugdcoördinator!$A:$C,4,FALSE)="Vrijwilliger",2,0)))</f>
        <v>0</v>
      </c>
      <c r="Q188" s="12">
        <f>IF(VLOOKUP($A188,'Extra Dipl. Onderbouw'!A:C,3,FALSE)="",0,IF(VLOOKUP($A188,'Extra Dipl. Onderbouw'!A:C,3,FALSE)&lt;&gt;"Instructeur B",3,1))</f>
        <v>3</v>
      </c>
      <c r="R188" s="12">
        <f>IF(ISERROR(VLOOKUP($A188,Jeugdleden!$A:$C,3,FALSE))=TRUE,1,IF(VLOOKUP($A188,Jeugdleden!$A:$C,3,FALSE)&gt;=125,5,IF(VLOOKUP($A188,Jeugdleden!$A:$C,3,FALSE)&gt;=100,4,IF(VLOOKUP($A188,Jeugdleden!$A:$C,3,FALSE)&gt;=75,3,IF(VLOOKUP($A188,Jeugdleden!$A:$C,3,FALSE)&gt;=50,2,1)))))</f>
        <v>5</v>
      </c>
      <c r="S188" s="14">
        <f t="shared" si="11"/>
        <v>8</v>
      </c>
    </row>
    <row r="189" spans="1:19" x14ac:dyDescent="0.25">
      <c r="A189" s="25">
        <v>5005</v>
      </c>
      <c r="B189" s="25" t="str">
        <f>VLOOKUP($A189,Para!$D$1:$E$996,2,FALSE)</f>
        <v>Basket Groot Zemst</v>
      </c>
      <c r="C189" s="18">
        <f>IF(VLOOKUP($A189,Faciliteiten!$A:$D,3,FALSE)="&gt;=2m",5,IF(VLOOKUP($A189,Faciliteiten!$A:$D,3,FALSE)="&lt;2m-&gt;=1m",3,1))</f>
        <v>5</v>
      </c>
      <c r="D189" s="18">
        <f>IF(VLOOKUP($A189,Faciliteiten!$A:$D,4,FALSE)="Klasse 3",5,IF(VLOOKUP($A189,Faciliteiten!$A:$D,4,FALSE)="Klasse 2",3,1))</f>
        <v>5</v>
      </c>
      <c r="E189" s="20">
        <f t="shared" si="8"/>
        <v>10</v>
      </c>
      <c r="F189" s="6">
        <f>IF(ISERROR(VLOOKUP($A189,'Fanion Heren'!$A:$C,3,FALSE))=TRUE,0,IF(VLOOKUP($A189,'Fanion Heren'!$A:$C,3,FALSE)="BNXT",3,IF(LEFT(VLOOKUP($A189,'Fanion Heren'!$A:$C,3,FALSE),1)="T",3,IF(LEFT(VLOOKUP($A189,'Fanion Heren'!$A:$C,3,FALSE),1)="L",2,IF(LEFT(VLOOKUP($A189,'Fanion Heren'!$A:$C,3,FALSE),1)="P",1,0)))))</f>
        <v>0</v>
      </c>
      <c r="G189" s="6">
        <f>IF(ISERROR(VLOOKUP($A189,'Fanion Heren'!$E:$G,3,FALSE))=TRUE,0,IF(VLOOKUP($A189,'Fanion Heren'!$E:$G,3,FALSE)="EML",2,IF(LEFT(VLOOKUP($A189,'Fanion Heren'!$E:$G,3,FALSE),1)="T",2,IF(LEFT(VLOOKUP($A189,'Fanion Heren'!$E:$G,3,FALSE),1)="L",2,IF(LEFT(VLOOKUP($A189,'Fanion Heren'!$E:$G,3,FALSE),1)="P",1,0)))))</f>
        <v>0</v>
      </c>
      <c r="H189" s="6" t="str">
        <f>VLOOKUP($A189,'Aantal &lt;21'!$A:$C,3,FALSE)</f>
        <v/>
      </c>
      <c r="I189" s="6">
        <f>IF(ISERROR(VLOOKUP($A189,Jeugdfonds!$A:$C,3,FALSE))=TRUE,1,IF(VLOOKUP($A189,Jeugdfonds!$A:$C,3,FALSE)&gt;=6000,5,IF(VLOOKUP($A189,Jeugdfonds!$A:$C,3,FALSE)&gt;=3000,4,IF(VLOOKUP($A189,Jeugdfonds!$A:$C,3,FALSE)&gt;=1000,3,IF(VLOOKUP($A189,Jeugdfonds!$A:$C,3,FALSE)&gt;=100,2,1)))))</f>
        <v>2</v>
      </c>
      <c r="J189" s="10">
        <f t="shared" si="9"/>
        <v>2</v>
      </c>
      <c r="K189" s="7">
        <f>IF(ISERROR(VLOOKUP($A189,'Fanion Dames'!$A:$C,3,FALSE))=TRUE,0,IF(LEFT(VLOOKUP($A189,'Fanion Dames'!$A:$C,3,FALSE),1)="T",3,IF(LEFT(VLOOKUP($A189,'Fanion Dames'!$A:$C,3,FALSE),1)="L",2,IF(LEFT(VLOOKUP($A189,'Fanion Dames'!$A:$C,3,FALSE),1)="P",1,0))))</f>
        <v>1</v>
      </c>
      <c r="L189" s="7">
        <f>IF(ISERROR(VLOOKUP($A189,'Fanion Dames'!$E:$G,3,FALSE))=TRUE,0,IF(LEFT(VLOOKUP($A189,'Fanion Dames'!$E:$G,3,FALSE),1)="T",2,IF(LEFT(VLOOKUP($A189,'Fanion Dames'!$E:$G,3,FALSE),1)="L",2,IF(LEFT(VLOOKUP($A189,'Fanion Dames'!$E:$G,3,FALSE),1)="P",1,0))))</f>
        <v>0</v>
      </c>
      <c r="M189" s="7" t="str">
        <f>VLOOKUP($A189,'Aantal &lt;21'!$A:$D,4,FALSE)</f>
        <v/>
      </c>
      <c r="N189" s="7">
        <f>IF(ISERROR(VLOOKUP(A189,Jeugdfonds!A180:C414,3,FALSE))=TRUE,1,IF(VLOOKUP(A189,Jeugdfonds!A180:C414,3,FALSE)&gt;=6000,5,IF(VLOOKUP(A189,Jeugdfonds!A180:C414,3,FALSE)&gt;=3000,4,IF(VLOOKUP(A189,Jeugdfonds!A180:C414,3,FALSE)&gt;=1000,3,IF(VLOOKUP(A189,Jeugdfonds!A180:C414,3,FALSE)&gt;=100,2,1)))))</f>
        <v>2</v>
      </c>
      <c r="O189" s="16">
        <f t="shared" si="10"/>
        <v>3</v>
      </c>
      <c r="P189" s="12">
        <f>IF(ISERROR(VLOOKUP($A189,Jeugdcoördinator!$A:$C,4,FALSE))=TRUE,0,IF(VLOOKUP($A189,Jeugdcoördinator!$A:$C,4,FALSE)="Professioneel",3,IF(VLOOKUP($A189,Jeugdcoördinator!$A:$C,4,FALSE)="Vrijwilliger",2,0)))</f>
        <v>0</v>
      </c>
      <c r="Q189" s="12">
        <f>IF(VLOOKUP($A189,'Extra Dipl. Onderbouw'!A:C,3,FALSE)="",0,IF(VLOOKUP($A189,'Extra Dipl. Onderbouw'!A:C,3,FALSE)&lt;&gt;"Instructeur B",3,1))</f>
        <v>1</v>
      </c>
      <c r="R189" s="12">
        <f>IF(ISERROR(VLOOKUP($A189,Jeugdleden!$A:$C,3,FALSE))=TRUE,1,IF(VLOOKUP($A189,Jeugdleden!$A:$C,3,FALSE)&gt;=125,5,IF(VLOOKUP($A189,Jeugdleden!$A:$C,3,FALSE)&gt;=100,4,IF(VLOOKUP($A189,Jeugdleden!$A:$C,3,FALSE)&gt;=75,3,IF(VLOOKUP($A189,Jeugdleden!$A:$C,3,FALSE)&gt;=50,2,1)))))</f>
        <v>5</v>
      </c>
      <c r="S189" s="14">
        <f t="shared" si="11"/>
        <v>6</v>
      </c>
    </row>
    <row r="190" spans="1:19" x14ac:dyDescent="0.25">
      <c r="A190" s="25">
        <v>5007</v>
      </c>
      <c r="B190" s="25" t="str">
        <f>VLOOKUP($A190,Para!$D$1:$E$996,2,FALSE)</f>
        <v>BC Delrue JP Oostende</v>
      </c>
      <c r="C190" s="18">
        <f>IF(VLOOKUP($A190,Faciliteiten!$A:$D,3,FALSE)="&gt;=2m",5,IF(VLOOKUP($A190,Faciliteiten!$A:$D,3,FALSE)="&lt;2m-&gt;=1m",3,1))</f>
        <v>5</v>
      </c>
      <c r="D190" s="18">
        <f>IF(VLOOKUP($A190,Faciliteiten!$A:$D,4,FALSE)="Klasse 3",5,IF(VLOOKUP($A190,Faciliteiten!$A:$D,4,FALSE)="Klasse 2",3,1))</f>
        <v>5</v>
      </c>
      <c r="E190" s="20">
        <f t="shared" si="8"/>
        <v>10</v>
      </c>
      <c r="F190" s="6">
        <f>IF(ISERROR(VLOOKUP($A190,'Fanion Heren'!$A:$C,3,FALSE))=TRUE,0,IF(VLOOKUP($A190,'Fanion Heren'!$A:$C,3,FALSE)="BNXT",3,IF(LEFT(VLOOKUP($A190,'Fanion Heren'!$A:$C,3,FALSE),1)="T",3,IF(LEFT(VLOOKUP($A190,'Fanion Heren'!$A:$C,3,FALSE),1)="L",2,IF(LEFT(VLOOKUP($A190,'Fanion Heren'!$A:$C,3,FALSE),1)="P",1,0)))))</f>
        <v>0</v>
      </c>
      <c r="G190" s="6">
        <f>IF(ISERROR(VLOOKUP($A190,'Fanion Heren'!$E:$G,3,FALSE))=TRUE,0,IF(VLOOKUP($A190,'Fanion Heren'!$E:$G,3,FALSE)="EML",2,IF(LEFT(VLOOKUP($A190,'Fanion Heren'!$E:$G,3,FALSE),1)="T",2,IF(LEFT(VLOOKUP($A190,'Fanion Heren'!$E:$G,3,FALSE),1)="L",2,IF(LEFT(VLOOKUP($A190,'Fanion Heren'!$E:$G,3,FALSE),1)="P",1,0)))))</f>
        <v>0</v>
      </c>
      <c r="H190" s="6" t="str">
        <f>VLOOKUP($A190,'Aantal &lt;21'!$A:$C,3,FALSE)</f>
        <v/>
      </c>
      <c r="I190" s="6">
        <f>IF(ISERROR(VLOOKUP($A190,Jeugdfonds!$A:$C,3,FALSE))=TRUE,1,IF(VLOOKUP($A190,Jeugdfonds!$A:$C,3,FALSE)&gt;=6000,5,IF(VLOOKUP($A190,Jeugdfonds!$A:$C,3,FALSE)&gt;=3000,4,IF(VLOOKUP($A190,Jeugdfonds!$A:$C,3,FALSE)&gt;=1000,3,IF(VLOOKUP($A190,Jeugdfonds!$A:$C,3,FALSE)&gt;=100,2,1)))))</f>
        <v>1</v>
      </c>
      <c r="J190" s="10">
        <f t="shared" si="9"/>
        <v>1</v>
      </c>
      <c r="K190" s="7">
        <f>IF(ISERROR(VLOOKUP($A190,'Fanion Dames'!$A:$C,3,FALSE))=TRUE,0,IF(LEFT(VLOOKUP($A190,'Fanion Dames'!$A:$C,3,FALSE),1)="T",3,IF(LEFT(VLOOKUP($A190,'Fanion Dames'!$A:$C,3,FALSE),1)="L",2,IF(LEFT(VLOOKUP($A190,'Fanion Dames'!$A:$C,3,FALSE),1)="P",1,0))))</f>
        <v>0</v>
      </c>
      <c r="L190" s="7">
        <f>IF(ISERROR(VLOOKUP($A190,'Fanion Dames'!$E:$G,3,FALSE))=TRUE,0,IF(LEFT(VLOOKUP($A190,'Fanion Dames'!$E:$G,3,FALSE),1)="T",2,IF(LEFT(VLOOKUP($A190,'Fanion Dames'!$E:$G,3,FALSE),1)="L",2,IF(LEFT(VLOOKUP($A190,'Fanion Dames'!$E:$G,3,FALSE),1)="P",1,0))))</f>
        <v>0</v>
      </c>
      <c r="M190" s="7" t="str">
        <f>VLOOKUP($A190,'Aantal &lt;21'!$A:$D,4,FALSE)</f>
        <v/>
      </c>
      <c r="N190" s="7">
        <f>IF(ISERROR(VLOOKUP(A190,Jeugdfonds!A180:C415,3,FALSE))=TRUE,1,IF(VLOOKUP(A190,Jeugdfonds!A180:C415,3,FALSE)&gt;=6000,5,IF(VLOOKUP(A190,Jeugdfonds!A180:C415,3,FALSE)&gt;=3000,4,IF(VLOOKUP(A190,Jeugdfonds!A180:C415,3,FALSE)&gt;=1000,3,IF(VLOOKUP(A190,Jeugdfonds!A180:C415,3,FALSE)&gt;=100,2,1)))))</f>
        <v>1</v>
      </c>
      <c r="O190" s="16">
        <f t="shared" si="10"/>
        <v>1</v>
      </c>
      <c r="P190" s="12">
        <f>IF(ISERROR(VLOOKUP($A190,Jeugdcoördinator!$A:$C,4,FALSE))=TRUE,0,IF(VLOOKUP($A190,Jeugdcoördinator!$A:$C,4,FALSE)="Professioneel",3,IF(VLOOKUP($A190,Jeugdcoördinator!$A:$C,4,FALSE)="Vrijwilliger",2,0)))</f>
        <v>0</v>
      </c>
      <c r="Q190" s="12">
        <f>IF(VLOOKUP($A190,'Extra Dipl. Onderbouw'!A:C,3,FALSE)="",0,IF(VLOOKUP($A190,'Extra Dipl. Onderbouw'!A:C,3,FALSE)&lt;&gt;"Instructeur B",3,1))</f>
        <v>0</v>
      </c>
      <c r="R190" s="12">
        <f>IF(ISERROR(VLOOKUP($A190,Jeugdleden!$A:$C,3,FALSE))=TRUE,1,IF(VLOOKUP($A190,Jeugdleden!$A:$C,3,FALSE)&gt;=125,5,IF(VLOOKUP($A190,Jeugdleden!$A:$C,3,FALSE)&gt;=100,4,IF(VLOOKUP($A190,Jeugdleden!$A:$C,3,FALSE)&gt;=75,3,IF(VLOOKUP($A190,Jeugdleden!$A:$C,3,FALSE)&gt;=50,2,1)))))</f>
        <v>1</v>
      </c>
      <c r="S190" s="14">
        <f t="shared" si="11"/>
        <v>1</v>
      </c>
    </row>
    <row r="191" spans="1:19" x14ac:dyDescent="0.25">
      <c r="A191" s="25">
        <v>5009</v>
      </c>
      <c r="B191" s="25" t="str">
        <f>VLOOKUP($A191,Para!$D$1:$E$996,2,FALSE)</f>
        <v>Koninklijke Basket Avelgem</v>
      </c>
      <c r="C191" s="18">
        <f>IF(VLOOKUP($A191,Faciliteiten!$A:$D,3,FALSE)="&gt;=2m",5,IF(VLOOKUP($A191,Faciliteiten!$A:$D,3,FALSE)="&lt;2m-&gt;=1m",3,1))</f>
        <v>5</v>
      </c>
      <c r="D191" s="18">
        <f>IF(VLOOKUP($A191,Faciliteiten!$A:$D,4,FALSE)="Klasse 3",5,IF(VLOOKUP($A191,Faciliteiten!$A:$D,4,FALSE)="Klasse 2",3,1))</f>
        <v>5</v>
      </c>
      <c r="E191" s="20">
        <f t="shared" si="8"/>
        <v>10</v>
      </c>
      <c r="F191" s="6">
        <f>IF(ISERROR(VLOOKUP($A191,'Fanion Heren'!$A:$C,3,FALSE))=TRUE,0,IF(VLOOKUP($A191,'Fanion Heren'!$A:$C,3,FALSE)="BNXT",3,IF(LEFT(VLOOKUP($A191,'Fanion Heren'!$A:$C,3,FALSE),1)="T",3,IF(LEFT(VLOOKUP($A191,'Fanion Heren'!$A:$C,3,FALSE),1)="L",2,IF(LEFT(VLOOKUP($A191,'Fanion Heren'!$A:$C,3,FALSE),1)="P",1,0)))))</f>
        <v>0</v>
      </c>
      <c r="G191" s="6">
        <f>IF(ISERROR(VLOOKUP($A191,'Fanion Heren'!$E:$G,3,FALSE))=TRUE,0,IF(VLOOKUP($A191,'Fanion Heren'!$E:$G,3,FALSE)="EML",2,IF(LEFT(VLOOKUP($A191,'Fanion Heren'!$E:$G,3,FALSE),1)="T",2,IF(LEFT(VLOOKUP($A191,'Fanion Heren'!$E:$G,3,FALSE),1)="L",2,IF(LEFT(VLOOKUP($A191,'Fanion Heren'!$E:$G,3,FALSE),1)="P",1,0)))))</f>
        <v>0</v>
      </c>
      <c r="H191" s="6" t="str">
        <f>VLOOKUP($A191,'Aantal &lt;21'!$A:$C,3,FALSE)</f>
        <v/>
      </c>
      <c r="I191" s="6">
        <f>IF(ISERROR(VLOOKUP($A191,Jeugdfonds!$A:$C,3,FALSE))=TRUE,1,IF(VLOOKUP($A191,Jeugdfonds!$A:$C,3,FALSE)&gt;=6000,5,IF(VLOOKUP($A191,Jeugdfonds!$A:$C,3,FALSE)&gt;=3000,4,IF(VLOOKUP($A191,Jeugdfonds!$A:$C,3,FALSE)&gt;=1000,3,IF(VLOOKUP($A191,Jeugdfonds!$A:$C,3,FALSE)&gt;=100,2,1)))))</f>
        <v>2</v>
      </c>
      <c r="J191" s="10">
        <f t="shared" si="9"/>
        <v>2</v>
      </c>
      <c r="K191" s="7">
        <f>IF(ISERROR(VLOOKUP($A191,'Fanion Dames'!$A:$C,3,FALSE))=TRUE,0,IF(LEFT(VLOOKUP($A191,'Fanion Dames'!$A:$C,3,FALSE),1)="T",3,IF(LEFT(VLOOKUP($A191,'Fanion Dames'!$A:$C,3,FALSE),1)="L",2,IF(LEFT(VLOOKUP($A191,'Fanion Dames'!$A:$C,3,FALSE),1)="P",1,0))))</f>
        <v>0</v>
      </c>
      <c r="L191" s="7">
        <f>IF(ISERROR(VLOOKUP($A191,'Fanion Dames'!$E:$G,3,FALSE))=TRUE,0,IF(LEFT(VLOOKUP($A191,'Fanion Dames'!$E:$G,3,FALSE),1)="T",2,IF(LEFT(VLOOKUP($A191,'Fanion Dames'!$E:$G,3,FALSE),1)="L",2,IF(LEFT(VLOOKUP($A191,'Fanion Dames'!$E:$G,3,FALSE),1)="P",1,0))))</f>
        <v>0</v>
      </c>
      <c r="M191" s="7" t="str">
        <f>VLOOKUP($A191,'Aantal &lt;21'!$A:$D,4,FALSE)</f>
        <v/>
      </c>
      <c r="N191" s="7">
        <f>IF(ISERROR(VLOOKUP(A191,Jeugdfonds!A180:C416,3,FALSE))=TRUE,1,IF(VLOOKUP(A191,Jeugdfonds!A180:C416,3,FALSE)&gt;=6000,5,IF(VLOOKUP(A191,Jeugdfonds!A180:C416,3,FALSE)&gt;=3000,4,IF(VLOOKUP(A191,Jeugdfonds!A180:C416,3,FALSE)&gt;=1000,3,IF(VLOOKUP(A191,Jeugdfonds!A180:C416,3,FALSE)&gt;=100,2,1)))))</f>
        <v>2</v>
      </c>
      <c r="O191" s="16">
        <f t="shared" si="10"/>
        <v>2</v>
      </c>
      <c r="P191" s="12">
        <f>IF(ISERROR(VLOOKUP($A191,Jeugdcoördinator!$A:$C,4,FALSE))=TRUE,0,IF(VLOOKUP($A191,Jeugdcoördinator!$A:$C,4,FALSE)="Professioneel",3,IF(VLOOKUP($A191,Jeugdcoördinator!$A:$C,4,FALSE)="Vrijwilliger",2,0)))</f>
        <v>0</v>
      </c>
      <c r="Q191" s="12">
        <f>IF(VLOOKUP($A191,'Extra Dipl. Onderbouw'!A:C,3,FALSE)="",0,IF(VLOOKUP($A191,'Extra Dipl. Onderbouw'!A:C,3,FALSE)&lt;&gt;"Instructeur B",3,1))</f>
        <v>0</v>
      </c>
      <c r="R191" s="12">
        <f>IF(ISERROR(VLOOKUP($A191,Jeugdleden!$A:$C,3,FALSE))=TRUE,1,IF(VLOOKUP($A191,Jeugdleden!$A:$C,3,FALSE)&gt;=125,5,IF(VLOOKUP($A191,Jeugdleden!$A:$C,3,FALSE)&gt;=100,4,IF(VLOOKUP($A191,Jeugdleden!$A:$C,3,FALSE)&gt;=75,3,IF(VLOOKUP($A191,Jeugdleden!$A:$C,3,FALSE)&gt;=50,2,1)))))</f>
        <v>5</v>
      </c>
      <c r="S191" s="14">
        <f t="shared" si="11"/>
        <v>5</v>
      </c>
    </row>
    <row r="192" spans="1:19" x14ac:dyDescent="0.25">
      <c r="A192" s="25">
        <v>5010</v>
      </c>
      <c r="B192" s="25" t="str">
        <f>VLOOKUP($A192,Para!$D$1:$E$996,2,FALSE)</f>
        <v>Fenics Leuven BBC</v>
      </c>
      <c r="C192" s="18">
        <f>IF(VLOOKUP($A192,Faciliteiten!$A:$D,3,FALSE)="&gt;=2m",5,IF(VLOOKUP($A192,Faciliteiten!$A:$D,3,FALSE)="&lt;2m-&gt;=1m",3,1))</f>
        <v>5</v>
      </c>
      <c r="D192" s="18">
        <f>IF(VLOOKUP($A192,Faciliteiten!$A:$D,4,FALSE)="Klasse 3",5,IF(VLOOKUP($A192,Faciliteiten!$A:$D,4,FALSE)="Klasse 2",3,1))</f>
        <v>5</v>
      </c>
      <c r="E192" s="20">
        <f t="shared" si="8"/>
        <v>10</v>
      </c>
      <c r="F192" s="6">
        <f>IF(ISERROR(VLOOKUP($A192,'Fanion Heren'!$A:$C,3,FALSE))=TRUE,0,IF(VLOOKUP($A192,'Fanion Heren'!$A:$C,3,FALSE)="BNXT",3,IF(LEFT(VLOOKUP($A192,'Fanion Heren'!$A:$C,3,FALSE),1)="T",3,IF(LEFT(VLOOKUP($A192,'Fanion Heren'!$A:$C,3,FALSE),1)="L",2,IF(LEFT(VLOOKUP($A192,'Fanion Heren'!$A:$C,3,FALSE),1)="P",1,0)))))</f>
        <v>1</v>
      </c>
      <c r="G192" s="6">
        <f>IF(ISERROR(VLOOKUP($A192,'Fanion Heren'!$E:$G,3,FALSE))=TRUE,0,IF(VLOOKUP($A192,'Fanion Heren'!$E:$G,3,FALSE)="EML",2,IF(LEFT(VLOOKUP($A192,'Fanion Heren'!$E:$G,3,FALSE),1)="T",2,IF(LEFT(VLOOKUP($A192,'Fanion Heren'!$E:$G,3,FALSE),1)="L",2,IF(LEFT(VLOOKUP($A192,'Fanion Heren'!$E:$G,3,FALSE),1)="P",1,0)))))</f>
        <v>0</v>
      </c>
      <c r="H192" s="6" t="str">
        <f>VLOOKUP($A192,'Aantal &lt;21'!$A:$C,3,FALSE)</f>
        <v/>
      </c>
      <c r="I192" s="6">
        <f>IF(ISERROR(VLOOKUP($A192,Jeugdfonds!$A:$C,3,FALSE))=TRUE,1,IF(VLOOKUP($A192,Jeugdfonds!$A:$C,3,FALSE)&gt;=6000,5,IF(VLOOKUP($A192,Jeugdfonds!$A:$C,3,FALSE)&gt;=3000,4,IF(VLOOKUP($A192,Jeugdfonds!$A:$C,3,FALSE)&gt;=1000,3,IF(VLOOKUP($A192,Jeugdfonds!$A:$C,3,FALSE)&gt;=100,2,1)))))</f>
        <v>1</v>
      </c>
      <c r="J192" s="10">
        <f t="shared" si="9"/>
        <v>2</v>
      </c>
      <c r="K192" s="7">
        <f>IF(ISERROR(VLOOKUP($A192,'Fanion Dames'!$A:$C,3,FALSE))=TRUE,0,IF(LEFT(VLOOKUP($A192,'Fanion Dames'!$A:$C,3,FALSE),1)="T",3,IF(LEFT(VLOOKUP($A192,'Fanion Dames'!$A:$C,3,FALSE),1)="L",2,IF(LEFT(VLOOKUP($A192,'Fanion Dames'!$A:$C,3,FALSE),1)="P",1,0))))</f>
        <v>0</v>
      </c>
      <c r="L192" s="7">
        <f>IF(ISERROR(VLOOKUP($A192,'Fanion Dames'!$E:$G,3,FALSE))=TRUE,0,IF(LEFT(VLOOKUP($A192,'Fanion Dames'!$E:$G,3,FALSE),1)="T",2,IF(LEFT(VLOOKUP($A192,'Fanion Dames'!$E:$G,3,FALSE),1)="L",2,IF(LEFT(VLOOKUP($A192,'Fanion Dames'!$E:$G,3,FALSE),1)="P",1,0))))</f>
        <v>0</v>
      </c>
      <c r="M192" s="7" t="str">
        <f>VLOOKUP($A192,'Aantal &lt;21'!$A:$D,4,FALSE)</f>
        <v/>
      </c>
      <c r="N192" s="7">
        <f>IF(ISERROR(VLOOKUP(A192,Jeugdfonds!A181:C417,3,FALSE))=TRUE,1,IF(VLOOKUP(A192,Jeugdfonds!A181:C417,3,FALSE)&gt;=6000,5,IF(VLOOKUP(A192,Jeugdfonds!A181:C417,3,FALSE)&gt;=3000,4,IF(VLOOKUP(A192,Jeugdfonds!A181:C417,3,FALSE)&gt;=1000,3,IF(VLOOKUP(A192,Jeugdfonds!A181:C417,3,FALSE)&gt;=100,2,1)))))</f>
        <v>1</v>
      </c>
      <c r="O192" s="16">
        <f t="shared" si="10"/>
        <v>1</v>
      </c>
      <c r="P192" s="12">
        <f>IF(ISERROR(VLOOKUP($A192,Jeugdcoördinator!$A:$C,4,FALSE))=TRUE,0,IF(VLOOKUP($A192,Jeugdcoördinator!$A:$C,4,FALSE)="Professioneel",3,IF(VLOOKUP($A192,Jeugdcoördinator!$A:$C,4,FALSE)="Vrijwilliger",2,0)))</f>
        <v>0</v>
      </c>
      <c r="Q192" s="12">
        <f>IF(VLOOKUP($A192,'Extra Dipl. Onderbouw'!A:C,3,FALSE)="",0,IF(VLOOKUP($A192,'Extra Dipl. Onderbouw'!A:C,3,FALSE)&lt;&gt;"Instructeur B",3,1))</f>
        <v>0</v>
      </c>
      <c r="R192" s="12">
        <f>IF(ISERROR(VLOOKUP($A192,Jeugdleden!$A:$C,3,FALSE))=TRUE,1,IF(VLOOKUP($A192,Jeugdleden!$A:$C,3,FALSE)&gt;=125,5,IF(VLOOKUP($A192,Jeugdleden!$A:$C,3,FALSE)&gt;=100,4,IF(VLOOKUP($A192,Jeugdleden!$A:$C,3,FALSE)&gt;=75,3,IF(VLOOKUP($A192,Jeugdleden!$A:$C,3,FALSE)&gt;=50,2,1)))))</f>
        <v>1</v>
      </c>
      <c r="S192" s="14">
        <f t="shared" si="11"/>
        <v>1</v>
      </c>
    </row>
    <row r="193" spans="1:19" x14ac:dyDescent="0.25">
      <c r="A193" s="25">
        <v>5014</v>
      </c>
      <c r="B193" s="25" t="str">
        <f>VLOOKUP($A193,Para!$D$1:$E$996,2,FALSE)</f>
        <v>BBC Feniks Futuria Gent</v>
      </c>
      <c r="C193" s="18">
        <f>IF(VLOOKUP($A193,Faciliteiten!$A:$D,3,FALSE)="&gt;=2m",5,IF(VLOOKUP($A193,Faciliteiten!$A:$D,3,FALSE)="&lt;2m-&gt;=1m",3,1))</f>
        <v>3</v>
      </c>
      <c r="D193" s="18">
        <f>IF(VLOOKUP($A193,Faciliteiten!$A:$D,4,FALSE)="Klasse 3",5,IF(VLOOKUP($A193,Faciliteiten!$A:$D,4,FALSE)="Klasse 2",3,1))</f>
        <v>5</v>
      </c>
      <c r="E193" s="20">
        <f t="shared" si="8"/>
        <v>8</v>
      </c>
      <c r="F193" s="6">
        <f>IF(ISERROR(VLOOKUP($A193,'Fanion Heren'!$A:$C,3,FALSE))=TRUE,0,IF(VLOOKUP($A193,'Fanion Heren'!$A:$C,3,FALSE)="BNXT",3,IF(LEFT(VLOOKUP($A193,'Fanion Heren'!$A:$C,3,FALSE),1)="T",3,IF(LEFT(VLOOKUP($A193,'Fanion Heren'!$A:$C,3,FALSE),1)="L",2,IF(LEFT(VLOOKUP($A193,'Fanion Heren'!$A:$C,3,FALSE),1)="P",1,0)))))</f>
        <v>1</v>
      </c>
      <c r="G193" s="6">
        <f>IF(ISERROR(VLOOKUP($A193,'Fanion Heren'!$E:$G,3,FALSE))=TRUE,0,IF(VLOOKUP($A193,'Fanion Heren'!$E:$G,3,FALSE)="EML",2,IF(LEFT(VLOOKUP($A193,'Fanion Heren'!$E:$G,3,FALSE),1)="T",2,IF(LEFT(VLOOKUP($A193,'Fanion Heren'!$E:$G,3,FALSE),1)="L",2,IF(LEFT(VLOOKUP($A193,'Fanion Heren'!$E:$G,3,FALSE),1)="P",1,0)))))</f>
        <v>0</v>
      </c>
      <c r="H193" s="6" t="str">
        <f>VLOOKUP($A193,'Aantal &lt;21'!$A:$C,3,FALSE)</f>
        <v/>
      </c>
      <c r="I193" s="6">
        <f>IF(ISERROR(VLOOKUP($A193,Jeugdfonds!$A:$C,3,FALSE))=TRUE,1,IF(VLOOKUP($A193,Jeugdfonds!$A:$C,3,FALSE)&gt;=6000,5,IF(VLOOKUP($A193,Jeugdfonds!$A:$C,3,FALSE)&gt;=3000,4,IF(VLOOKUP($A193,Jeugdfonds!$A:$C,3,FALSE)&gt;=1000,3,IF(VLOOKUP($A193,Jeugdfonds!$A:$C,3,FALSE)&gt;=100,2,1)))))</f>
        <v>1</v>
      </c>
      <c r="J193" s="10">
        <f t="shared" si="9"/>
        <v>2</v>
      </c>
      <c r="K193" s="7">
        <f>IF(ISERROR(VLOOKUP($A193,'Fanion Dames'!$A:$C,3,FALSE))=TRUE,0,IF(LEFT(VLOOKUP($A193,'Fanion Dames'!$A:$C,3,FALSE),1)="T",3,IF(LEFT(VLOOKUP($A193,'Fanion Dames'!$A:$C,3,FALSE),1)="L",2,IF(LEFT(VLOOKUP($A193,'Fanion Dames'!$A:$C,3,FALSE),1)="P",1,0))))</f>
        <v>2</v>
      </c>
      <c r="L193" s="7">
        <f>IF(ISERROR(VLOOKUP($A193,'Fanion Dames'!$E:$G,3,FALSE))=TRUE,0,IF(LEFT(VLOOKUP($A193,'Fanion Dames'!$E:$G,3,FALSE),1)="T",2,IF(LEFT(VLOOKUP($A193,'Fanion Dames'!$E:$G,3,FALSE),1)="L",2,IF(LEFT(VLOOKUP($A193,'Fanion Dames'!$E:$G,3,FALSE),1)="P",1,0))))</f>
        <v>0</v>
      </c>
      <c r="M193" s="7" t="str">
        <f>VLOOKUP($A193,'Aantal &lt;21'!$A:$D,4,FALSE)</f>
        <v/>
      </c>
      <c r="N193" s="7">
        <f>IF(ISERROR(VLOOKUP(A193,Jeugdfonds!A182:C418,3,FALSE))=TRUE,1,IF(VLOOKUP(A193,Jeugdfonds!A182:C418,3,FALSE)&gt;=6000,5,IF(VLOOKUP(A193,Jeugdfonds!A182:C418,3,FALSE)&gt;=3000,4,IF(VLOOKUP(A193,Jeugdfonds!A182:C418,3,FALSE)&gt;=1000,3,IF(VLOOKUP(A193,Jeugdfonds!A182:C418,3,FALSE)&gt;=100,2,1)))))</f>
        <v>1</v>
      </c>
      <c r="O193" s="16">
        <f t="shared" si="10"/>
        <v>3</v>
      </c>
      <c r="P193" s="12">
        <f>IF(ISERROR(VLOOKUP($A193,Jeugdcoördinator!$A:$C,4,FALSE))=TRUE,0,IF(VLOOKUP($A193,Jeugdcoördinator!$A:$C,4,FALSE)="Professioneel",3,IF(VLOOKUP($A193,Jeugdcoördinator!$A:$C,4,FALSE)="Vrijwilliger",2,0)))</f>
        <v>0</v>
      </c>
      <c r="Q193" s="12">
        <f>IF(VLOOKUP($A193,'Extra Dipl. Onderbouw'!A:C,3,FALSE)="",0,IF(VLOOKUP($A193,'Extra Dipl. Onderbouw'!A:C,3,FALSE)&lt;&gt;"Instructeur B",3,1))</f>
        <v>0</v>
      </c>
      <c r="R193" s="12">
        <f>IF(ISERROR(VLOOKUP($A193,Jeugdleden!$A:$C,3,FALSE))=TRUE,1,IF(VLOOKUP($A193,Jeugdleden!$A:$C,3,FALSE)&gt;=125,5,IF(VLOOKUP($A193,Jeugdleden!$A:$C,3,FALSE)&gt;=100,4,IF(VLOOKUP($A193,Jeugdleden!$A:$C,3,FALSE)&gt;=75,3,IF(VLOOKUP($A193,Jeugdleden!$A:$C,3,FALSE)&gt;=50,2,1)))))</f>
        <v>1</v>
      </c>
      <c r="S193" s="14">
        <f t="shared" si="11"/>
        <v>1</v>
      </c>
    </row>
    <row r="194" spans="1:19" x14ac:dyDescent="0.25">
      <c r="A194" s="25">
        <v>5015</v>
      </c>
      <c r="B194" s="25" t="str">
        <f>VLOOKUP($A194,Para!$D$1:$E$996,2,FALSE)</f>
        <v>Hageland United</v>
      </c>
      <c r="C194" s="18">
        <f>IF(VLOOKUP($A194,Faciliteiten!$A:$D,3,FALSE)="&gt;=2m",5,IF(VLOOKUP($A194,Faciliteiten!$A:$D,3,FALSE)="&lt;2m-&gt;=1m",3,1))</f>
        <v>5</v>
      </c>
      <c r="D194" s="18">
        <f>IF(VLOOKUP($A194,Faciliteiten!$A:$D,4,FALSE)="Klasse 3",5,IF(VLOOKUP($A194,Faciliteiten!$A:$D,4,FALSE)="Klasse 2",3,1))</f>
        <v>5</v>
      </c>
      <c r="E194" s="20">
        <f t="shared" si="8"/>
        <v>10</v>
      </c>
      <c r="F194" s="6">
        <f>IF(ISERROR(VLOOKUP($A194,'Fanion Heren'!$A:$C,3,FALSE))=TRUE,0,IF(VLOOKUP($A194,'Fanion Heren'!$A:$C,3,FALSE)="BNXT",3,IF(LEFT(VLOOKUP($A194,'Fanion Heren'!$A:$C,3,FALSE),1)="T",3,IF(LEFT(VLOOKUP($A194,'Fanion Heren'!$A:$C,3,FALSE),1)="L",2,IF(LEFT(VLOOKUP($A194,'Fanion Heren'!$A:$C,3,FALSE),1)="P",1,0)))))</f>
        <v>0</v>
      </c>
      <c r="G194" s="6">
        <f>IF(ISERROR(VLOOKUP($A194,'Fanion Heren'!$E:$G,3,FALSE))=TRUE,0,IF(VLOOKUP($A194,'Fanion Heren'!$E:$G,3,FALSE)="EML",2,IF(LEFT(VLOOKUP($A194,'Fanion Heren'!$E:$G,3,FALSE),1)="T",2,IF(LEFT(VLOOKUP($A194,'Fanion Heren'!$E:$G,3,FALSE),1)="L",2,IF(LEFT(VLOOKUP($A194,'Fanion Heren'!$E:$G,3,FALSE),1)="P",1,0)))))</f>
        <v>0</v>
      </c>
      <c r="H194" s="6" t="str">
        <f>VLOOKUP($A194,'Aantal &lt;21'!$A:$C,3,FALSE)</f>
        <v/>
      </c>
      <c r="I194" s="6">
        <f>IF(ISERROR(VLOOKUP($A194,Jeugdfonds!$A:$C,3,FALSE))=TRUE,1,IF(VLOOKUP($A194,Jeugdfonds!$A:$C,3,FALSE)&gt;=6000,5,IF(VLOOKUP($A194,Jeugdfonds!$A:$C,3,FALSE)&gt;=3000,4,IF(VLOOKUP($A194,Jeugdfonds!$A:$C,3,FALSE)&gt;=1000,3,IF(VLOOKUP($A194,Jeugdfonds!$A:$C,3,FALSE)&gt;=100,2,1)))))</f>
        <v>2</v>
      </c>
      <c r="J194" s="10">
        <f t="shared" si="9"/>
        <v>2</v>
      </c>
      <c r="K194" s="7">
        <f>IF(ISERROR(VLOOKUP($A194,'Fanion Dames'!$A:$C,3,FALSE))=TRUE,0,IF(LEFT(VLOOKUP($A194,'Fanion Dames'!$A:$C,3,FALSE),1)="T",3,IF(LEFT(VLOOKUP($A194,'Fanion Dames'!$A:$C,3,FALSE),1)="L",2,IF(LEFT(VLOOKUP($A194,'Fanion Dames'!$A:$C,3,FALSE),1)="P",1,0))))</f>
        <v>1</v>
      </c>
      <c r="L194" s="7">
        <f>IF(ISERROR(VLOOKUP($A194,'Fanion Dames'!$E:$G,3,FALSE))=TRUE,0,IF(LEFT(VLOOKUP($A194,'Fanion Dames'!$E:$G,3,FALSE),1)="T",2,IF(LEFT(VLOOKUP($A194,'Fanion Dames'!$E:$G,3,FALSE),1)="L",2,IF(LEFT(VLOOKUP($A194,'Fanion Dames'!$E:$G,3,FALSE),1)="P",1,0))))</f>
        <v>0</v>
      </c>
      <c r="M194" s="7" t="str">
        <f>VLOOKUP($A194,'Aantal &lt;21'!$A:$D,4,FALSE)</f>
        <v/>
      </c>
      <c r="N194" s="7">
        <f>IF(ISERROR(VLOOKUP(A194,Jeugdfonds!A183:C419,3,FALSE))=TRUE,1,IF(VLOOKUP(A194,Jeugdfonds!A183:C419,3,FALSE)&gt;=6000,5,IF(VLOOKUP(A194,Jeugdfonds!A183:C419,3,FALSE)&gt;=3000,4,IF(VLOOKUP(A194,Jeugdfonds!A183:C419,3,FALSE)&gt;=1000,3,IF(VLOOKUP(A194,Jeugdfonds!A183:C419,3,FALSE)&gt;=100,2,1)))))</f>
        <v>2</v>
      </c>
      <c r="O194" s="16">
        <f t="shared" si="10"/>
        <v>3</v>
      </c>
      <c r="P194" s="12">
        <f>IF(ISERROR(VLOOKUP($A194,Jeugdcoördinator!$A:$C,4,FALSE))=TRUE,0,IF(VLOOKUP($A194,Jeugdcoördinator!$A:$C,4,FALSE)="Professioneel",3,IF(VLOOKUP($A194,Jeugdcoördinator!$A:$C,4,FALSE)="Vrijwilliger",2,0)))</f>
        <v>0</v>
      </c>
      <c r="Q194" s="12">
        <f>IF(VLOOKUP($A194,'Extra Dipl. Onderbouw'!A:C,3,FALSE)="",0,IF(VLOOKUP($A194,'Extra Dipl. Onderbouw'!A:C,3,FALSE)&lt;&gt;"Instructeur B",3,1))</f>
        <v>3</v>
      </c>
      <c r="R194" s="12">
        <f>IF(ISERROR(VLOOKUP($A194,Jeugdleden!$A:$C,3,FALSE))=TRUE,1,IF(VLOOKUP($A194,Jeugdleden!$A:$C,3,FALSE)&gt;=125,5,IF(VLOOKUP($A194,Jeugdleden!$A:$C,3,FALSE)&gt;=100,4,IF(VLOOKUP($A194,Jeugdleden!$A:$C,3,FALSE)&gt;=75,3,IF(VLOOKUP($A194,Jeugdleden!$A:$C,3,FALSE)&gt;=50,2,1)))))</f>
        <v>5</v>
      </c>
      <c r="S194" s="14">
        <f t="shared" si="11"/>
        <v>8</v>
      </c>
    </row>
    <row r="195" spans="1:19" x14ac:dyDescent="0.25">
      <c r="A195" s="25">
        <v>5017</v>
      </c>
      <c r="B195" s="25" t="str">
        <f>VLOOKUP($A195,Para!$D$1:$E$996,2,FALSE)</f>
        <v>Bavi Vilvoorde</v>
      </c>
      <c r="C195" s="18">
        <f>IF(VLOOKUP($A195,Faciliteiten!$A:$D,3,FALSE)="&gt;=2m",5,IF(VLOOKUP($A195,Faciliteiten!$A:$D,3,FALSE)="&lt;2m-&gt;=1m",3,1))</f>
        <v>5</v>
      </c>
      <c r="D195" s="18">
        <f>IF(VLOOKUP($A195,Faciliteiten!$A:$D,4,FALSE)="Klasse 3",5,IF(VLOOKUP($A195,Faciliteiten!$A:$D,4,FALSE)="Klasse 2",3,1))</f>
        <v>5</v>
      </c>
      <c r="E195" s="20">
        <f t="shared" ref="E195:E226" si="12">SUM(C195:D195)</f>
        <v>10</v>
      </c>
      <c r="F195" s="6">
        <f>IF(ISERROR(VLOOKUP($A195,'Fanion Heren'!$A:$C,3,FALSE))=TRUE,0,IF(VLOOKUP($A195,'Fanion Heren'!$A:$C,3,FALSE)="BNXT",3,IF(LEFT(VLOOKUP($A195,'Fanion Heren'!$A:$C,3,FALSE),1)="T",3,IF(LEFT(VLOOKUP($A195,'Fanion Heren'!$A:$C,3,FALSE),1)="L",2,IF(LEFT(VLOOKUP($A195,'Fanion Heren'!$A:$C,3,FALSE),1)="P",1,0)))))</f>
        <v>3</v>
      </c>
      <c r="G195" s="6">
        <f>IF(ISERROR(VLOOKUP($A195,'Fanion Heren'!$E:$G,3,FALSE))=TRUE,0,IF(VLOOKUP($A195,'Fanion Heren'!$E:$G,3,FALSE)="EML",2,IF(LEFT(VLOOKUP($A195,'Fanion Heren'!$E:$G,3,FALSE),1)="T",2,IF(LEFT(VLOOKUP($A195,'Fanion Heren'!$E:$G,3,FALSE),1)="L",2,IF(LEFT(VLOOKUP($A195,'Fanion Heren'!$E:$G,3,FALSE),1)="P",1,0)))))</f>
        <v>2</v>
      </c>
      <c r="H195" s="6">
        <f>VLOOKUP($A195,'Aantal &lt;21'!$A:$C,3,FALSE)</f>
        <v>5</v>
      </c>
      <c r="I195" s="6">
        <f>IF(ISERROR(VLOOKUP($A195,Jeugdfonds!$A:$C,3,FALSE))=TRUE,1,IF(VLOOKUP($A195,Jeugdfonds!$A:$C,3,FALSE)&gt;=6000,5,IF(VLOOKUP($A195,Jeugdfonds!$A:$C,3,FALSE)&gt;=3000,4,IF(VLOOKUP($A195,Jeugdfonds!$A:$C,3,FALSE)&gt;=1000,3,IF(VLOOKUP($A195,Jeugdfonds!$A:$C,3,FALSE)&gt;=100,2,1)))))</f>
        <v>5</v>
      </c>
      <c r="J195" s="10">
        <f t="shared" ref="J195:J226" si="13">SUM(F195:I195)</f>
        <v>15</v>
      </c>
      <c r="K195" s="7">
        <f>IF(ISERROR(VLOOKUP($A195,'Fanion Dames'!$A:$C,3,FALSE))=TRUE,0,IF(LEFT(VLOOKUP($A195,'Fanion Dames'!$A:$C,3,FALSE),1)="T",3,IF(LEFT(VLOOKUP($A195,'Fanion Dames'!$A:$C,3,FALSE),1)="L",2,IF(LEFT(VLOOKUP($A195,'Fanion Dames'!$A:$C,3,FALSE),1)="P",1,0))))</f>
        <v>0</v>
      </c>
      <c r="L195" s="7">
        <f>IF(ISERROR(VLOOKUP($A195,'Fanion Dames'!$E:$G,3,FALSE))=TRUE,0,IF(LEFT(VLOOKUP($A195,'Fanion Dames'!$E:$G,3,FALSE),1)="T",2,IF(LEFT(VLOOKUP($A195,'Fanion Dames'!$E:$G,3,FALSE),1)="L",2,IF(LEFT(VLOOKUP($A195,'Fanion Dames'!$E:$G,3,FALSE),1)="P",1,0))))</f>
        <v>0</v>
      </c>
      <c r="M195" s="7" t="str">
        <f>VLOOKUP($A195,'Aantal &lt;21'!$A:$D,4,FALSE)</f>
        <v/>
      </c>
      <c r="N195" s="7">
        <f>IF(ISERROR(VLOOKUP(A195,Jeugdfonds!A184:C420,3,FALSE))=TRUE,1,IF(VLOOKUP(A195,Jeugdfonds!A184:C420,3,FALSE)&gt;=6000,5,IF(VLOOKUP(A195,Jeugdfonds!A184:C420,3,FALSE)&gt;=3000,4,IF(VLOOKUP(A195,Jeugdfonds!A184:C420,3,FALSE)&gt;=1000,3,IF(VLOOKUP(A195,Jeugdfonds!A184:C420,3,FALSE)&gt;=100,2,1)))))</f>
        <v>5</v>
      </c>
      <c r="O195" s="16">
        <f t="shared" ref="O195:O226" si="14">SUM(K195:N195)</f>
        <v>5</v>
      </c>
      <c r="P195" s="12">
        <f>IF(ISERROR(VLOOKUP($A195,Jeugdcoördinator!$A:$C,4,FALSE))=TRUE,0,IF(VLOOKUP($A195,Jeugdcoördinator!$A:$C,4,FALSE)="Professioneel",3,IF(VLOOKUP($A195,Jeugdcoördinator!$A:$C,4,FALSE)="Vrijwilliger",2,0)))</f>
        <v>0</v>
      </c>
      <c r="Q195" s="12">
        <f>IF(VLOOKUP($A195,'Extra Dipl. Onderbouw'!A:C,3,FALSE)="",0,IF(VLOOKUP($A195,'Extra Dipl. Onderbouw'!A:C,3,FALSE)&lt;&gt;"Instructeur B",3,1))</f>
        <v>3</v>
      </c>
      <c r="R195" s="12">
        <f>IF(ISERROR(VLOOKUP($A195,Jeugdleden!$A:$C,3,FALSE))=TRUE,1,IF(VLOOKUP($A195,Jeugdleden!$A:$C,3,FALSE)&gt;=125,5,IF(VLOOKUP($A195,Jeugdleden!$A:$C,3,FALSE)&gt;=100,4,IF(VLOOKUP($A195,Jeugdleden!$A:$C,3,FALSE)&gt;=75,3,IF(VLOOKUP($A195,Jeugdleden!$A:$C,3,FALSE)&gt;=50,2,1)))))</f>
        <v>5</v>
      </c>
      <c r="S195" s="14">
        <f t="shared" ref="S195:S226" si="15">SUM(P195:R195)</f>
        <v>8</v>
      </c>
    </row>
    <row r="196" spans="1:19" x14ac:dyDescent="0.25">
      <c r="A196" s="25">
        <v>5018</v>
      </c>
      <c r="B196" s="25" t="str">
        <f>VLOOKUP($A196,Para!$D$1:$E$996,2,FALSE)</f>
        <v>BBC P Heuvelland</v>
      </c>
      <c r="C196" s="18">
        <f>IF(VLOOKUP($A196,Faciliteiten!$A:$D,3,FALSE)="&gt;=2m",5,IF(VLOOKUP($A196,Faciliteiten!$A:$D,3,FALSE)="&lt;2m-&gt;=1m",3,1))</f>
        <v>3</v>
      </c>
      <c r="D196" s="18">
        <f>IF(VLOOKUP($A196,Faciliteiten!$A:$D,4,FALSE)="Klasse 3",5,IF(VLOOKUP($A196,Faciliteiten!$A:$D,4,FALSE)="Klasse 2",3,1))</f>
        <v>5</v>
      </c>
      <c r="E196" s="20">
        <f t="shared" si="12"/>
        <v>8</v>
      </c>
      <c r="F196" s="6">
        <f>IF(ISERROR(VLOOKUP($A196,'Fanion Heren'!$A:$C,3,FALSE))=TRUE,0,IF(VLOOKUP($A196,'Fanion Heren'!$A:$C,3,FALSE)="BNXT",3,IF(LEFT(VLOOKUP($A196,'Fanion Heren'!$A:$C,3,FALSE),1)="T",3,IF(LEFT(VLOOKUP($A196,'Fanion Heren'!$A:$C,3,FALSE),1)="L",2,IF(LEFT(VLOOKUP($A196,'Fanion Heren'!$A:$C,3,FALSE),1)="P",1,0)))))</f>
        <v>1</v>
      </c>
      <c r="G196" s="6">
        <f>IF(ISERROR(VLOOKUP($A196,'Fanion Heren'!$E:$G,3,FALSE))=TRUE,0,IF(VLOOKUP($A196,'Fanion Heren'!$E:$G,3,FALSE)="EML",2,IF(LEFT(VLOOKUP($A196,'Fanion Heren'!$E:$G,3,FALSE),1)="T",2,IF(LEFT(VLOOKUP($A196,'Fanion Heren'!$E:$G,3,FALSE),1)="L",2,IF(LEFT(VLOOKUP($A196,'Fanion Heren'!$E:$G,3,FALSE),1)="P",1,0)))))</f>
        <v>0</v>
      </c>
      <c r="H196" s="6" t="str">
        <f>VLOOKUP($A196,'Aantal &lt;21'!$A:$C,3,FALSE)</f>
        <v/>
      </c>
      <c r="I196" s="6">
        <f>IF(ISERROR(VLOOKUP($A196,Jeugdfonds!$A:$C,3,FALSE))=TRUE,1,IF(VLOOKUP($A196,Jeugdfonds!$A:$C,3,FALSE)&gt;=6000,5,IF(VLOOKUP($A196,Jeugdfonds!$A:$C,3,FALSE)&gt;=3000,4,IF(VLOOKUP($A196,Jeugdfonds!$A:$C,3,FALSE)&gt;=1000,3,IF(VLOOKUP($A196,Jeugdfonds!$A:$C,3,FALSE)&gt;=100,2,1)))))</f>
        <v>2</v>
      </c>
      <c r="J196" s="10">
        <f t="shared" si="13"/>
        <v>3</v>
      </c>
      <c r="K196" s="7">
        <f>IF(ISERROR(VLOOKUP($A196,'Fanion Dames'!$A:$C,3,FALSE))=TRUE,0,IF(LEFT(VLOOKUP($A196,'Fanion Dames'!$A:$C,3,FALSE),1)="T",3,IF(LEFT(VLOOKUP($A196,'Fanion Dames'!$A:$C,3,FALSE),1)="L",2,IF(LEFT(VLOOKUP($A196,'Fanion Dames'!$A:$C,3,FALSE),1)="P",1,0))))</f>
        <v>1</v>
      </c>
      <c r="L196" s="7">
        <f>IF(ISERROR(VLOOKUP($A196,'Fanion Dames'!$E:$G,3,FALSE))=TRUE,0,IF(LEFT(VLOOKUP($A196,'Fanion Dames'!$E:$G,3,FALSE),1)="T",2,IF(LEFT(VLOOKUP($A196,'Fanion Dames'!$E:$G,3,FALSE),1)="L",2,IF(LEFT(VLOOKUP($A196,'Fanion Dames'!$E:$G,3,FALSE),1)="P",1,0))))</f>
        <v>0</v>
      </c>
      <c r="M196" s="7" t="str">
        <f>VLOOKUP($A196,'Aantal &lt;21'!$A:$D,4,FALSE)</f>
        <v/>
      </c>
      <c r="N196" s="7">
        <f>IF(ISERROR(VLOOKUP(A196,Jeugdfonds!A185:C421,3,FALSE))=TRUE,1,IF(VLOOKUP(A196,Jeugdfonds!A185:C421,3,FALSE)&gt;=6000,5,IF(VLOOKUP(A196,Jeugdfonds!A185:C421,3,FALSE)&gt;=3000,4,IF(VLOOKUP(A196,Jeugdfonds!A185:C421,3,FALSE)&gt;=1000,3,IF(VLOOKUP(A196,Jeugdfonds!A185:C421,3,FALSE)&gt;=100,2,1)))))</f>
        <v>2</v>
      </c>
      <c r="O196" s="16">
        <f t="shared" si="14"/>
        <v>3</v>
      </c>
      <c r="P196" s="12">
        <f>IF(ISERROR(VLOOKUP($A196,Jeugdcoördinator!$A:$C,4,FALSE))=TRUE,0,IF(VLOOKUP($A196,Jeugdcoördinator!$A:$C,4,FALSE)="Professioneel",3,IF(VLOOKUP($A196,Jeugdcoördinator!$A:$C,4,FALSE)="Vrijwilliger",2,0)))</f>
        <v>0</v>
      </c>
      <c r="Q196" s="12">
        <f>IF(VLOOKUP($A196,'Extra Dipl. Onderbouw'!A:C,3,FALSE)="",0,IF(VLOOKUP($A196,'Extra Dipl. Onderbouw'!A:C,3,FALSE)&lt;&gt;"Instructeur B",3,1))</f>
        <v>3</v>
      </c>
      <c r="R196" s="12">
        <f>IF(ISERROR(VLOOKUP($A196,Jeugdleden!$A:$C,3,FALSE))=TRUE,1,IF(VLOOKUP($A196,Jeugdleden!$A:$C,3,FALSE)&gt;=125,5,IF(VLOOKUP($A196,Jeugdleden!$A:$C,3,FALSE)&gt;=100,4,IF(VLOOKUP($A196,Jeugdleden!$A:$C,3,FALSE)&gt;=75,3,IF(VLOOKUP($A196,Jeugdleden!$A:$C,3,FALSE)&gt;=50,2,1)))))</f>
        <v>4</v>
      </c>
      <c r="S196" s="14">
        <f t="shared" si="15"/>
        <v>7</v>
      </c>
    </row>
    <row r="197" spans="1:19" x14ac:dyDescent="0.25">
      <c r="A197" s="25">
        <v>5021</v>
      </c>
      <c r="B197" s="25" t="str">
        <f>VLOOKUP($A197,Para!$D$1:$E$996,2,FALSE)</f>
        <v>Molenbeek Rebels Basketball</v>
      </c>
      <c r="C197" s="18">
        <f>IF(VLOOKUP($A197,Faciliteiten!$A:$D,3,FALSE)="&gt;=2m",5,IF(VLOOKUP($A197,Faciliteiten!$A:$D,3,FALSE)="&lt;2m-&gt;=1m",3,1))</f>
        <v>5</v>
      </c>
      <c r="D197" s="18">
        <f>IF(VLOOKUP($A197,Faciliteiten!$A:$D,4,FALSE)="Klasse 3",5,IF(VLOOKUP($A197,Faciliteiten!$A:$D,4,FALSE)="Klasse 2",3,1))</f>
        <v>5</v>
      </c>
      <c r="E197" s="20">
        <f t="shared" si="12"/>
        <v>10</v>
      </c>
      <c r="F197" s="6">
        <f>IF(ISERROR(VLOOKUP($A197,'Fanion Heren'!$A:$C,3,FALSE))=TRUE,0,IF(VLOOKUP($A197,'Fanion Heren'!$A:$C,3,FALSE)="BNXT",3,IF(LEFT(VLOOKUP($A197,'Fanion Heren'!$A:$C,3,FALSE),1)="T",3,IF(LEFT(VLOOKUP($A197,'Fanion Heren'!$A:$C,3,FALSE),1)="L",2,IF(LEFT(VLOOKUP($A197,'Fanion Heren'!$A:$C,3,FALSE),1)="P",1,0)))))</f>
        <v>0</v>
      </c>
      <c r="G197" s="6">
        <f>IF(ISERROR(VLOOKUP($A197,'Fanion Heren'!$E:$G,3,FALSE))=TRUE,0,IF(VLOOKUP($A197,'Fanion Heren'!$E:$G,3,FALSE)="EML",2,IF(LEFT(VLOOKUP($A197,'Fanion Heren'!$E:$G,3,FALSE),1)="T",2,IF(LEFT(VLOOKUP($A197,'Fanion Heren'!$E:$G,3,FALSE),1)="L",2,IF(LEFT(VLOOKUP($A197,'Fanion Heren'!$E:$G,3,FALSE),1)="P",1,0)))))</f>
        <v>0</v>
      </c>
      <c r="H197" s="6" t="str">
        <f>VLOOKUP($A197,'Aantal &lt;21'!$A:$C,3,FALSE)</f>
        <v/>
      </c>
      <c r="I197" s="6">
        <f>IF(ISERROR(VLOOKUP($A197,Jeugdfonds!$A:$C,3,FALSE))=TRUE,1,IF(VLOOKUP($A197,Jeugdfonds!$A:$C,3,FALSE)&gt;=6000,5,IF(VLOOKUP($A197,Jeugdfonds!$A:$C,3,FALSE)&gt;=3000,4,IF(VLOOKUP($A197,Jeugdfonds!$A:$C,3,FALSE)&gt;=1000,3,IF(VLOOKUP($A197,Jeugdfonds!$A:$C,3,FALSE)&gt;=100,2,1)))))</f>
        <v>2</v>
      </c>
      <c r="J197" s="10">
        <f t="shared" si="13"/>
        <v>2</v>
      </c>
      <c r="K197" s="7">
        <f>IF(ISERROR(VLOOKUP($A197,'Fanion Dames'!$A:$C,3,FALSE))=TRUE,0,IF(LEFT(VLOOKUP($A197,'Fanion Dames'!$A:$C,3,FALSE),1)="T",3,IF(LEFT(VLOOKUP($A197,'Fanion Dames'!$A:$C,3,FALSE),1)="L",2,IF(LEFT(VLOOKUP($A197,'Fanion Dames'!$A:$C,3,FALSE),1)="P",1,0))))</f>
        <v>0</v>
      </c>
      <c r="L197" s="7">
        <f>IF(ISERROR(VLOOKUP($A197,'Fanion Dames'!$E:$G,3,FALSE))=TRUE,0,IF(LEFT(VLOOKUP($A197,'Fanion Dames'!$E:$G,3,FALSE),1)="T",2,IF(LEFT(VLOOKUP($A197,'Fanion Dames'!$E:$G,3,FALSE),1)="L",2,IF(LEFT(VLOOKUP($A197,'Fanion Dames'!$E:$G,3,FALSE),1)="P",1,0))))</f>
        <v>0</v>
      </c>
      <c r="M197" s="7" t="str">
        <f>VLOOKUP($A197,'Aantal &lt;21'!$A:$D,4,FALSE)</f>
        <v/>
      </c>
      <c r="N197" s="7">
        <f>IF(ISERROR(VLOOKUP(A197,Jeugdfonds!A186:C422,3,FALSE))=TRUE,1,IF(VLOOKUP(A197,Jeugdfonds!A186:C422,3,FALSE)&gt;=6000,5,IF(VLOOKUP(A197,Jeugdfonds!A186:C422,3,FALSE)&gt;=3000,4,IF(VLOOKUP(A197,Jeugdfonds!A186:C422,3,FALSE)&gt;=1000,3,IF(VLOOKUP(A197,Jeugdfonds!A186:C422,3,FALSE)&gt;=100,2,1)))))</f>
        <v>2</v>
      </c>
      <c r="O197" s="16">
        <f t="shared" si="14"/>
        <v>2</v>
      </c>
      <c r="P197" s="12">
        <f>IF(ISERROR(VLOOKUP($A197,Jeugdcoördinator!$A:$C,4,FALSE))=TRUE,0,IF(VLOOKUP($A197,Jeugdcoördinator!$A:$C,4,FALSE)="Professioneel",3,IF(VLOOKUP($A197,Jeugdcoördinator!$A:$C,4,FALSE)="Vrijwilliger",2,0)))</f>
        <v>0</v>
      </c>
      <c r="Q197" s="12">
        <f>IF(VLOOKUP($A197,'Extra Dipl. Onderbouw'!A:C,3,FALSE)="",0,IF(VLOOKUP($A197,'Extra Dipl. Onderbouw'!A:C,3,FALSE)&lt;&gt;"Instructeur B",3,1))</f>
        <v>3</v>
      </c>
      <c r="R197" s="12">
        <f>IF(ISERROR(VLOOKUP($A197,Jeugdleden!$A:$C,3,FALSE))=TRUE,1,IF(VLOOKUP($A197,Jeugdleden!$A:$C,3,FALSE)&gt;=125,5,IF(VLOOKUP($A197,Jeugdleden!$A:$C,3,FALSE)&gt;=100,4,IF(VLOOKUP($A197,Jeugdleden!$A:$C,3,FALSE)&gt;=75,3,IF(VLOOKUP($A197,Jeugdleden!$A:$C,3,FALSE)&gt;=50,2,1)))))</f>
        <v>5</v>
      </c>
      <c r="S197" s="14">
        <f t="shared" si="15"/>
        <v>8</v>
      </c>
    </row>
    <row r="198" spans="1:19" x14ac:dyDescent="0.25">
      <c r="A198" s="25">
        <v>5022</v>
      </c>
      <c r="B198" s="25" t="str">
        <f>VLOOKUP($A198,Para!$D$1:$E$996,2,FALSE)</f>
        <v>Holstra WINGS Wevelgem-Moorsele</v>
      </c>
      <c r="C198" s="18">
        <f>IF(VLOOKUP($A198,Faciliteiten!$A:$D,3,FALSE)="&gt;=2m",5,IF(VLOOKUP($A198,Faciliteiten!$A:$D,3,FALSE)="&lt;2m-&gt;=1m",3,1))</f>
        <v>5</v>
      </c>
      <c r="D198" s="18">
        <f>IF(VLOOKUP($A198,Faciliteiten!$A:$D,4,FALSE)="Klasse 3",5,IF(VLOOKUP($A198,Faciliteiten!$A:$D,4,FALSE)="Klasse 2",3,1))</f>
        <v>5</v>
      </c>
      <c r="E198" s="20">
        <f t="shared" si="12"/>
        <v>10</v>
      </c>
      <c r="F198" s="6">
        <f>IF(ISERROR(VLOOKUP($A198,'Fanion Heren'!$A:$C,3,FALSE))=TRUE,0,IF(VLOOKUP($A198,'Fanion Heren'!$A:$C,3,FALSE)="BNXT",3,IF(LEFT(VLOOKUP($A198,'Fanion Heren'!$A:$C,3,FALSE),1)="T",3,IF(LEFT(VLOOKUP($A198,'Fanion Heren'!$A:$C,3,FALSE),1)="L",2,IF(LEFT(VLOOKUP($A198,'Fanion Heren'!$A:$C,3,FALSE),1)="P",1,0)))))</f>
        <v>2</v>
      </c>
      <c r="G198" s="6">
        <f>IF(ISERROR(VLOOKUP($A198,'Fanion Heren'!$E:$G,3,FALSE))=TRUE,0,IF(VLOOKUP($A198,'Fanion Heren'!$E:$G,3,FALSE)="EML",2,IF(LEFT(VLOOKUP($A198,'Fanion Heren'!$E:$G,3,FALSE),1)="T",2,IF(LEFT(VLOOKUP($A198,'Fanion Heren'!$E:$G,3,FALSE),1)="L",2,IF(LEFT(VLOOKUP($A198,'Fanion Heren'!$E:$G,3,FALSE),1)="P",1,0)))))</f>
        <v>0</v>
      </c>
      <c r="H198" s="6">
        <f>VLOOKUP($A198,'Aantal &lt;21'!$A:$C,3,FALSE)</f>
        <v>4</v>
      </c>
      <c r="I198" s="6">
        <f>IF(ISERROR(VLOOKUP($A198,Jeugdfonds!$A:$C,3,FALSE))=TRUE,1,IF(VLOOKUP($A198,Jeugdfonds!$A:$C,3,FALSE)&gt;=6000,5,IF(VLOOKUP($A198,Jeugdfonds!$A:$C,3,FALSE)&gt;=3000,4,IF(VLOOKUP($A198,Jeugdfonds!$A:$C,3,FALSE)&gt;=1000,3,IF(VLOOKUP($A198,Jeugdfonds!$A:$C,3,FALSE)&gt;=100,2,1)))))</f>
        <v>4</v>
      </c>
      <c r="J198" s="10">
        <f t="shared" si="13"/>
        <v>10</v>
      </c>
      <c r="K198" s="7">
        <f>IF(ISERROR(VLOOKUP($A198,'Fanion Dames'!$A:$C,3,FALSE))=TRUE,0,IF(LEFT(VLOOKUP($A198,'Fanion Dames'!$A:$C,3,FALSE),1)="T",3,IF(LEFT(VLOOKUP($A198,'Fanion Dames'!$A:$C,3,FALSE),1)="L",2,IF(LEFT(VLOOKUP($A198,'Fanion Dames'!$A:$C,3,FALSE),1)="P",1,0))))</f>
        <v>1</v>
      </c>
      <c r="L198" s="7">
        <f>IF(ISERROR(VLOOKUP($A198,'Fanion Dames'!$E:$G,3,FALSE))=TRUE,0,IF(LEFT(VLOOKUP($A198,'Fanion Dames'!$E:$G,3,FALSE),1)="T",2,IF(LEFT(VLOOKUP($A198,'Fanion Dames'!$E:$G,3,FALSE),1)="L",2,IF(LEFT(VLOOKUP($A198,'Fanion Dames'!$E:$G,3,FALSE),1)="P",1,0))))</f>
        <v>0</v>
      </c>
      <c r="M198" s="7" t="str">
        <f>VLOOKUP($A198,'Aantal &lt;21'!$A:$D,4,FALSE)</f>
        <v/>
      </c>
      <c r="N198" s="7">
        <f>IF(ISERROR(VLOOKUP(A198,Jeugdfonds!A187:C423,3,FALSE))=TRUE,1,IF(VLOOKUP(A198,Jeugdfonds!A187:C423,3,FALSE)&gt;=6000,5,IF(VLOOKUP(A198,Jeugdfonds!A187:C423,3,FALSE)&gt;=3000,4,IF(VLOOKUP(A198,Jeugdfonds!A187:C423,3,FALSE)&gt;=1000,3,IF(VLOOKUP(A198,Jeugdfonds!A187:C423,3,FALSE)&gt;=100,2,1)))))</f>
        <v>4</v>
      </c>
      <c r="O198" s="16">
        <f t="shared" si="14"/>
        <v>5</v>
      </c>
      <c r="P198" s="12">
        <f>IF(ISERROR(VLOOKUP($A198,Jeugdcoördinator!$A:$C,4,FALSE))=TRUE,0,IF(VLOOKUP($A198,Jeugdcoördinator!$A:$C,4,FALSE)="Professioneel",3,IF(VLOOKUP($A198,Jeugdcoördinator!$A:$C,4,FALSE)="Vrijwilliger",2,0)))</f>
        <v>0</v>
      </c>
      <c r="Q198" s="12">
        <f>IF(VLOOKUP($A198,'Extra Dipl. Onderbouw'!A:C,3,FALSE)="",0,IF(VLOOKUP($A198,'Extra Dipl. Onderbouw'!A:C,3,FALSE)&lt;&gt;"Instructeur B",3,1))</f>
        <v>3</v>
      </c>
      <c r="R198" s="12">
        <f>IF(ISERROR(VLOOKUP($A198,Jeugdleden!$A:$C,3,FALSE))=TRUE,1,IF(VLOOKUP($A198,Jeugdleden!$A:$C,3,FALSE)&gt;=125,5,IF(VLOOKUP($A198,Jeugdleden!$A:$C,3,FALSE)&gt;=100,4,IF(VLOOKUP($A198,Jeugdleden!$A:$C,3,FALSE)&gt;=75,3,IF(VLOOKUP($A198,Jeugdleden!$A:$C,3,FALSE)&gt;=50,2,1)))))</f>
        <v>5</v>
      </c>
      <c r="S198" s="14">
        <f t="shared" si="15"/>
        <v>8</v>
      </c>
    </row>
    <row r="199" spans="1:19" x14ac:dyDescent="0.25">
      <c r="A199" s="25">
        <v>5025</v>
      </c>
      <c r="B199" s="25" t="str">
        <f>VLOOKUP($A199,Para!$D$1:$E$996,2,FALSE)</f>
        <v>Bree Basket</v>
      </c>
      <c r="C199" s="18">
        <f>IF(VLOOKUP($A199,Faciliteiten!$A:$D,3,FALSE)="&gt;=2m",5,IF(VLOOKUP($A199,Faciliteiten!$A:$D,3,FALSE)="&lt;2m-&gt;=1m",3,1))</f>
        <v>5</v>
      </c>
      <c r="D199" s="18">
        <f>IF(VLOOKUP($A199,Faciliteiten!$A:$D,4,FALSE)="Klasse 3",5,IF(VLOOKUP($A199,Faciliteiten!$A:$D,4,FALSE)="Klasse 2",3,1))</f>
        <v>5</v>
      </c>
      <c r="E199" s="20">
        <f t="shared" si="12"/>
        <v>10</v>
      </c>
      <c r="F199" s="6">
        <f>IF(ISERROR(VLOOKUP($A199,'Fanion Heren'!$A:$C,3,FALSE))=TRUE,0,IF(VLOOKUP($A199,'Fanion Heren'!$A:$C,3,FALSE)="BNXT",3,IF(LEFT(VLOOKUP($A199,'Fanion Heren'!$A:$C,3,FALSE),1)="T",3,IF(LEFT(VLOOKUP($A199,'Fanion Heren'!$A:$C,3,FALSE),1)="L",2,IF(LEFT(VLOOKUP($A199,'Fanion Heren'!$A:$C,3,FALSE),1)="P",1,0)))))</f>
        <v>1</v>
      </c>
      <c r="G199" s="6">
        <f>IF(ISERROR(VLOOKUP($A199,'Fanion Heren'!$E:$G,3,FALSE))=TRUE,0,IF(VLOOKUP($A199,'Fanion Heren'!$E:$G,3,FALSE)="EML",2,IF(LEFT(VLOOKUP($A199,'Fanion Heren'!$E:$G,3,FALSE),1)="T",2,IF(LEFT(VLOOKUP($A199,'Fanion Heren'!$E:$G,3,FALSE),1)="L",2,IF(LEFT(VLOOKUP($A199,'Fanion Heren'!$E:$G,3,FALSE),1)="P",1,0)))))</f>
        <v>0</v>
      </c>
      <c r="H199" s="6" t="str">
        <f>VLOOKUP($A199,'Aantal &lt;21'!$A:$C,3,FALSE)</f>
        <v/>
      </c>
      <c r="I199" s="6">
        <f>IF(ISERROR(VLOOKUP($A199,Jeugdfonds!$A:$C,3,FALSE))=TRUE,1,IF(VLOOKUP($A199,Jeugdfonds!$A:$C,3,FALSE)&gt;=6000,5,IF(VLOOKUP($A199,Jeugdfonds!$A:$C,3,FALSE)&gt;=3000,4,IF(VLOOKUP($A199,Jeugdfonds!$A:$C,3,FALSE)&gt;=1000,3,IF(VLOOKUP($A199,Jeugdfonds!$A:$C,3,FALSE)&gt;=100,2,1)))))</f>
        <v>4</v>
      </c>
      <c r="J199" s="10">
        <f t="shared" si="13"/>
        <v>5</v>
      </c>
      <c r="K199" s="7">
        <f>IF(ISERROR(VLOOKUP($A199,'Fanion Dames'!$A:$C,3,FALSE))=TRUE,0,IF(LEFT(VLOOKUP($A199,'Fanion Dames'!$A:$C,3,FALSE),1)="T",3,IF(LEFT(VLOOKUP($A199,'Fanion Dames'!$A:$C,3,FALSE),1)="L",2,IF(LEFT(VLOOKUP($A199,'Fanion Dames'!$A:$C,3,FALSE),1)="P",1,0))))</f>
        <v>0</v>
      </c>
      <c r="L199" s="7">
        <f>IF(ISERROR(VLOOKUP($A199,'Fanion Dames'!$E:$G,3,FALSE))=TRUE,0,IF(LEFT(VLOOKUP($A199,'Fanion Dames'!$E:$G,3,FALSE),1)="T",2,IF(LEFT(VLOOKUP($A199,'Fanion Dames'!$E:$G,3,FALSE),1)="L",2,IF(LEFT(VLOOKUP($A199,'Fanion Dames'!$E:$G,3,FALSE),1)="P",1,0))))</f>
        <v>0</v>
      </c>
      <c r="M199" s="7" t="str">
        <f>VLOOKUP($A199,'Aantal &lt;21'!$A:$D,4,FALSE)</f>
        <v/>
      </c>
      <c r="N199" s="7">
        <f>IF(ISERROR(VLOOKUP(A199,Jeugdfonds!A188:C424,3,FALSE))=TRUE,1,IF(VLOOKUP(A199,Jeugdfonds!A188:C424,3,FALSE)&gt;=6000,5,IF(VLOOKUP(A199,Jeugdfonds!A188:C424,3,FALSE)&gt;=3000,4,IF(VLOOKUP(A199,Jeugdfonds!A188:C424,3,FALSE)&gt;=1000,3,IF(VLOOKUP(A199,Jeugdfonds!A188:C424,3,FALSE)&gt;=100,2,1)))))</f>
        <v>4</v>
      </c>
      <c r="O199" s="16">
        <f t="shared" si="14"/>
        <v>4</v>
      </c>
      <c r="P199" s="12">
        <f>IF(ISERROR(VLOOKUP($A199,Jeugdcoördinator!$A:$C,4,FALSE))=TRUE,0,IF(VLOOKUP($A199,Jeugdcoördinator!$A:$C,4,FALSE)="Professioneel",3,IF(VLOOKUP($A199,Jeugdcoördinator!$A:$C,4,FALSE)="Vrijwilliger",2,0)))</f>
        <v>0</v>
      </c>
      <c r="Q199" s="12">
        <f>IF(VLOOKUP($A199,'Extra Dipl. Onderbouw'!A:C,3,FALSE)="",0,IF(VLOOKUP($A199,'Extra Dipl. Onderbouw'!A:C,3,FALSE)&lt;&gt;"Instructeur B",3,1))</f>
        <v>3</v>
      </c>
      <c r="R199" s="12">
        <f>IF(ISERROR(VLOOKUP($A199,Jeugdleden!$A:$C,3,FALSE))=TRUE,1,IF(VLOOKUP($A199,Jeugdleden!$A:$C,3,FALSE)&gt;=125,5,IF(VLOOKUP($A199,Jeugdleden!$A:$C,3,FALSE)&gt;=100,4,IF(VLOOKUP($A199,Jeugdleden!$A:$C,3,FALSE)&gt;=75,3,IF(VLOOKUP($A199,Jeugdleden!$A:$C,3,FALSE)&gt;=50,2,1)))))</f>
        <v>5</v>
      </c>
      <c r="S199" s="14">
        <f t="shared" si="15"/>
        <v>8</v>
      </c>
    </row>
    <row r="200" spans="1:19" x14ac:dyDescent="0.25">
      <c r="A200" s="25">
        <v>5028</v>
      </c>
      <c r="B200" s="25" t="str">
        <f>VLOOKUP($A200,Para!$D$1:$E$996,2,FALSE)</f>
        <v>Elite Academy Antwerp</v>
      </c>
      <c r="C200" s="18">
        <f>IF(VLOOKUP($A200,Faciliteiten!$A:$D,3,FALSE)="&gt;=2m",5,IF(VLOOKUP($A200,Faciliteiten!$A:$D,3,FALSE)="&lt;2m-&gt;=1m",3,1))</f>
        <v>5</v>
      </c>
      <c r="D200" s="18">
        <f>IF(VLOOKUP($A200,Faciliteiten!$A:$D,4,FALSE)="Klasse 3",5,IF(VLOOKUP($A200,Faciliteiten!$A:$D,4,FALSE)="Klasse 2",3,1))</f>
        <v>5</v>
      </c>
      <c r="E200" s="20">
        <f t="shared" si="12"/>
        <v>10</v>
      </c>
      <c r="F200" s="6">
        <f>IF(ISERROR(VLOOKUP($A200,'Fanion Heren'!$A:$C,3,FALSE))=TRUE,0,IF(VLOOKUP($A200,'Fanion Heren'!$A:$C,3,FALSE)="BNXT",3,IF(LEFT(VLOOKUP($A200,'Fanion Heren'!$A:$C,3,FALSE),1)="T",3,IF(LEFT(VLOOKUP($A200,'Fanion Heren'!$A:$C,3,FALSE),1)="L",2,IF(LEFT(VLOOKUP($A200,'Fanion Heren'!$A:$C,3,FALSE),1)="P",1,0)))))</f>
        <v>0</v>
      </c>
      <c r="G200" s="6">
        <f>IF(ISERROR(VLOOKUP($A200,'Fanion Heren'!$E:$G,3,FALSE))=TRUE,0,IF(VLOOKUP($A200,'Fanion Heren'!$E:$G,3,FALSE)="EML",2,IF(LEFT(VLOOKUP($A200,'Fanion Heren'!$E:$G,3,FALSE),1)="T",2,IF(LEFT(VLOOKUP($A200,'Fanion Heren'!$E:$G,3,FALSE),1)="L",2,IF(LEFT(VLOOKUP($A200,'Fanion Heren'!$E:$G,3,FALSE),1)="P",1,0)))))</f>
        <v>0</v>
      </c>
      <c r="H200" s="6" t="str">
        <f>VLOOKUP($A200,'Aantal &lt;21'!$A:$C,3,FALSE)</f>
        <v/>
      </c>
      <c r="I200" s="6">
        <f>IF(ISERROR(VLOOKUP($A200,Jeugdfonds!$A:$C,3,FALSE))=TRUE,1,IF(VLOOKUP($A200,Jeugdfonds!$A:$C,3,FALSE)&gt;=6000,5,IF(VLOOKUP($A200,Jeugdfonds!$A:$C,3,FALSE)&gt;=3000,4,IF(VLOOKUP($A200,Jeugdfonds!$A:$C,3,FALSE)&gt;=1000,3,IF(VLOOKUP($A200,Jeugdfonds!$A:$C,3,FALSE)&gt;=100,2,1)))))</f>
        <v>2</v>
      </c>
      <c r="J200" s="10">
        <f t="shared" si="13"/>
        <v>2</v>
      </c>
      <c r="K200" s="7">
        <f>IF(ISERROR(VLOOKUP($A200,'Fanion Dames'!$A:$C,3,FALSE))=TRUE,0,IF(LEFT(VLOOKUP($A200,'Fanion Dames'!$A:$C,3,FALSE),1)="T",3,IF(LEFT(VLOOKUP($A200,'Fanion Dames'!$A:$C,3,FALSE),1)="L",2,IF(LEFT(VLOOKUP($A200,'Fanion Dames'!$A:$C,3,FALSE),1)="P",1,0))))</f>
        <v>0</v>
      </c>
      <c r="L200" s="7">
        <f>IF(ISERROR(VLOOKUP($A200,'Fanion Dames'!$E:$G,3,FALSE))=TRUE,0,IF(LEFT(VLOOKUP($A200,'Fanion Dames'!$E:$G,3,FALSE),1)="T",2,IF(LEFT(VLOOKUP($A200,'Fanion Dames'!$E:$G,3,FALSE),1)="L",2,IF(LEFT(VLOOKUP($A200,'Fanion Dames'!$E:$G,3,FALSE),1)="P",1,0))))</f>
        <v>0</v>
      </c>
      <c r="M200" s="7" t="str">
        <f>VLOOKUP($A200,'Aantal &lt;21'!$A:$D,4,FALSE)</f>
        <v/>
      </c>
      <c r="N200" s="7">
        <f>IF(ISERROR(VLOOKUP(A200,Jeugdfonds!A189:C425,3,FALSE))=TRUE,1,IF(VLOOKUP(A200,Jeugdfonds!A189:C425,3,FALSE)&gt;=6000,5,IF(VLOOKUP(A200,Jeugdfonds!A189:C425,3,FALSE)&gt;=3000,4,IF(VLOOKUP(A200,Jeugdfonds!A189:C425,3,FALSE)&gt;=1000,3,IF(VLOOKUP(A200,Jeugdfonds!A189:C425,3,FALSE)&gt;=100,2,1)))))</f>
        <v>2</v>
      </c>
      <c r="O200" s="16">
        <f t="shared" si="14"/>
        <v>2</v>
      </c>
      <c r="P200" s="12">
        <f>IF(ISERROR(VLOOKUP($A200,Jeugdcoördinator!$A:$C,4,FALSE))=TRUE,0,IF(VLOOKUP($A200,Jeugdcoördinator!$A:$C,4,FALSE)="Professioneel",3,IF(VLOOKUP($A200,Jeugdcoördinator!$A:$C,4,FALSE)="Vrijwilliger",2,0)))</f>
        <v>0</v>
      </c>
      <c r="Q200" s="12">
        <f>IF(VLOOKUP($A200,'Extra Dipl. Onderbouw'!A:C,3,FALSE)="",0,IF(VLOOKUP($A200,'Extra Dipl. Onderbouw'!A:C,3,FALSE)&lt;&gt;"Instructeur B",3,1))</f>
        <v>0</v>
      </c>
      <c r="R200" s="12">
        <f>IF(ISERROR(VLOOKUP($A200,Jeugdleden!$A:$C,3,FALSE))=TRUE,1,IF(VLOOKUP($A200,Jeugdleden!$A:$C,3,FALSE)&gt;=125,5,IF(VLOOKUP($A200,Jeugdleden!$A:$C,3,FALSE)&gt;=100,4,IF(VLOOKUP($A200,Jeugdleden!$A:$C,3,FALSE)&gt;=75,3,IF(VLOOKUP($A200,Jeugdleden!$A:$C,3,FALSE)&gt;=50,2,1)))))</f>
        <v>2</v>
      </c>
      <c r="S200" s="14">
        <f t="shared" si="15"/>
        <v>2</v>
      </c>
    </row>
    <row r="201" spans="1:19" x14ac:dyDescent="0.25">
      <c r="A201" s="25">
        <v>5030</v>
      </c>
      <c r="B201" s="25" t="str">
        <f>VLOOKUP($A201,Para!$D$1:$E$996,2,FALSE)</f>
        <v>BBC Erembodegem</v>
      </c>
      <c r="C201" s="18">
        <f>IF(VLOOKUP($A201,Faciliteiten!$A:$D,3,FALSE)="&gt;=2m",5,IF(VLOOKUP($A201,Faciliteiten!$A:$D,3,FALSE)="&lt;2m-&gt;=1m",3,1))</f>
        <v>5</v>
      </c>
      <c r="D201" s="18">
        <f>IF(VLOOKUP($A201,Faciliteiten!$A:$D,4,FALSE)="Klasse 3",5,IF(VLOOKUP($A201,Faciliteiten!$A:$D,4,FALSE)="Klasse 2",3,1))</f>
        <v>5</v>
      </c>
      <c r="E201" s="20">
        <f t="shared" si="12"/>
        <v>10</v>
      </c>
      <c r="F201" s="6">
        <f>IF(ISERROR(VLOOKUP($A201,'Fanion Heren'!$A:$C,3,FALSE))=TRUE,0,IF(VLOOKUP($A201,'Fanion Heren'!$A:$C,3,FALSE)="BNXT",3,IF(LEFT(VLOOKUP($A201,'Fanion Heren'!$A:$C,3,FALSE),1)="T",3,IF(LEFT(VLOOKUP($A201,'Fanion Heren'!$A:$C,3,FALSE),1)="L",2,IF(LEFT(VLOOKUP($A201,'Fanion Heren'!$A:$C,3,FALSE),1)="P",1,0)))))</f>
        <v>0</v>
      </c>
      <c r="G201" s="6">
        <f>IF(ISERROR(VLOOKUP($A201,'Fanion Heren'!$E:$G,3,FALSE))=TRUE,0,IF(VLOOKUP($A201,'Fanion Heren'!$E:$G,3,FALSE)="EML",2,IF(LEFT(VLOOKUP($A201,'Fanion Heren'!$E:$G,3,FALSE),1)="T",2,IF(LEFT(VLOOKUP($A201,'Fanion Heren'!$E:$G,3,FALSE),1)="L",2,IF(LEFT(VLOOKUP($A201,'Fanion Heren'!$E:$G,3,FALSE),1)="P",1,0)))))</f>
        <v>0</v>
      </c>
      <c r="H201" s="6" t="str">
        <f>VLOOKUP($A201,'Aantal &lt;21'!$A:$C,3,FALSE)</f>
        <v/>
      </c>
      <c r="I201" s="6">
        <f>IF(ISERROR(VLOOKUP($A201,Jeugdfonds!$A:$C,3,FALSE))=TRUE,1,IF(VLOOKUP($A201,Jeugdfonds!$A:$C,3,FALSE)&gt;=6000,5,IF(VLOOKUP($A201,Jeugdfonds!$A:$C,3,FALSE)&gt;=3000,4,IF(VLOOKUP($A201,Jeugdfonds!$A:$C,3,FALSE)&gt;=1000,3,IF(VLOOKUP($A201,Jeugdfonds!$A:$C,3,FALSE)&gt;=100,2,1)))))</f>
        <v>2</v>
      </c>
      <c r="J201" s="10">
        <f t="shared" si="13"/>
        <v>2</v>
      </c>
      <c r="K201" s="7">
        <f>IF(ISERROR(VLOOKUP($A201,'Fanion Dames'!$A:$C,3,FALSE))=TRUE,0,IF(LEFT(VLOOKUP($A201,'Fanion Dames'!$A:$C,3,FALSE),1)="T",3,IF(LEFT(VLOOKUP($A201,'Fanion Dames'!$A:$C,3,FALSE),1)="L",2,IF(LEFT(VLOOKUP($A201,'Fanion Dames'!$A:$C,3,FALSE),1)="P",1,0))))</f>
        <v>0</v>
      </c>
      <c r="L201" s="7">
        <f>IF(ISERROR(VLOOKUP($A201,'Fanion Dames'!$E:$G,3,FALSE))=TRUE,0,IF(LEFT(VLOOKUP($A201,'Fanion Dames'!$E:$G,3,FALSE),1)="T",2,IF(LEFT(VLOOKUP($A201,'Fanion Dames'!$E:$G,3,FALSE),1)="L",2,IF(LEFT(VLOOKUP($A201,'Fanion Dames'!$E:$G,3,FALSE),1)="P",1,0))))</f>
        <v>0</v>
      </c>
      <c r="M201" s="7" t="str">
        <f>VLOOKUP($A201,'Aantal &lt;21'!$A:$D,4,FALSE)</f>
        <v/>
      </c>
      <c r="N201" s="7">
        <f>IF(ISERROR(VLOOKUP(A201,Jeugdfonds!A190:C426,3,FALSE))=TRUE,1,IF(VLOOKUP(A201,Jeugdfonds!A190:C426,3,FALSE)&gt;=6000,5,IF(VLOOKUP(A201,Jeugdfonds!A190:C426,3,FALSE)&gt;=3000,4,IF(VLOOKUP(A201,Jeugdfonds!A190:C426,3,FALSE)&gt;=1000,3,IF(VLOOKUP(A201,Jeugdfonds!A190:C426,3,FALSE)&gt;=100,2,1)))))</f>
        <v>2</v>
      </c>
      <c r="O201" s="16">
        <f t="shared" si="14"/>
        <v>2</v>
      </c>
      <c r="P201" s="12">
        <f>IF(ISERROR(VLOOKUP($A201,Jeugdcoördinator!$A:$C,4,FALSE))=TRUE,0,IF(VLOOKUP($A201,Jeugdcoördinator!$A:$C,4,FALSE)="Professioneel",3,IF(VLOOKUP($A201,Jeugdcoördinator!$A:$C,4,FALSE)="Vrijwilliger",2,0)))</f>
        <v>0</v>
      </c>
      <c r="Q201" s="12">
        <f>IF(VLOOKUP($A201,'Extra Dipl. Onderbouw'!A:C,3,FALSE)="",0,IF(VLOOKUP($A201,'Extra Dipl. Onderbouw'!A:C,3,FALSE)&lt;&gt;"Instructeur B",3,1))</f>
        <v>0</v>
      </c>
      <c r="R201" s="12">
        <f>IF(ISERROR(VLOOKUP($A201,Jeugdleden!$A:$C,3,FALSE))=TRUE,1,IF(VLOOKUP($A201,Jeugdleden!$A:$C,3,FALSE)&gt;=125,5,IF(VLOOKUP($A201,Jeugdleden!$A:$C,3,FALSE)&gt;=100,4,IF(VLOOKUP($A201,Jeugdleden!$A:$C,3,FALSE)&gt;=75,3,IF(VLOOKUP($A201,Jeugdleden!$A:$C,3,FALSE)&gt;=50,2,1)))))</f>
        <v>5</v>
      </c>
      <c r="S201" s="14">
        <f t="shared" si="15"/>
        <v>5</v>
      </c>
    </row>
    <row r="202" spans="1:19" x14ac:dyDescent="0.25">
      <c r="A202" s="25">
        <v>5031</v>
      </c>
      <c r="B202" s="25" t="str">
        <f>VLOOKUP($A202,Para!$D$1:$E$996,2,FALSE)</f>
        <v>BBC Zulte-Leiestreek</v>
      </c>
      <c r="C202" s="18">
        <f>IF(VLOOKUP($A202,Faciliteiten!$A:$D,3,FALSE)="&gt;=2m",5,IF(VLOOKUP($A202,Faciliteiten!$A:$D,3,FALSE)="&lt;2m-&gt;=1m",3,1))</f>
        <v>5</v>
      </c>
      <c r="D202" s="18">
        <f>IF(VLOOKUP($A202,Faciliteiten!$A:$D,4,FALSE)="Klasse 3",5,IF(VLOOKUP($A202,Faciliteiten!$A:$D,4,FALSE)="Klasse 2",3,1))</f>
        <v>5</v>
      </c>
      <c r="E202" s="20">
        <f t="shared" si="12"/>
        <v>10</v>
      </c>
      <c r="F202" s="6">
        <f>IF(ISERROR(VLOOKUP($A202,'Fanion Heren'!$A:$C,3,FALSE))=TRUE,0,IF(VLOOKUP($A202,'Fanion Heren'!$A:$C,3,FALSE)="BNXT",3,IF(LEFT(VLOOKUP($A202,'Fanion Heren'!$A:$C,3,FALSE),1)="T",3,IF(LEFT(VLOOKUP($A202,'Fanion Heren'!$A:$C,3,FALSE),1)="L",2,IF(LEFT(VLOOKUP($A202,'Fanion Heren'!$A:$C,3,FALSE),1)="P",1,0)))))</f>
        <v>0</v>
      </c>
      <c r="G202" s="6">
        <f>IF(ISERROR(VLOOKUP($A202,'Fanion Heren'!$E:$G,3,FALSE))=TRUE,0,IF(VLOOKUP($A202,'Fanion Heren'!$E:$G,3,FALSE)="EML",2,IF(LEFT(VLOOKUP($A202,'Fanion Heren'!$E:$G,3,FALSE),1)="T",2,IF(LEFT(VLOOKUP($A202,'Fanion Heren'!$E:$G,3,FALSE),1)="L",2,IF(LEFT(VLOOKUP($A202,'Fanion Heren'!$E:$G,3,FALSE),1)="P",1,0)))))</f>
        <v>0</v>
      </c>
      <c r="H202" s="6" t="str">
        <f>VLOOKUP($A202,'Aantal &lt;21'!$A:$C,3,FALSE)</f>
        <v/>
      </c>
      <c r="I202" s="6">
        <f>IF(ISERROR(VLOOKUP($A202,Jeugdfonds!$A:$C,3,FALSE))=TRUE,1,IF(VLOOKUP($A202,Jeugdfonds!$A:$C,3,FALSE)&gt;=6000,5,IF(VLOOKUP($A202,Jeugdfonds!$A:$C,3,FALSE)&gt;=3000,4,IF(VLOOKUP($A202,Jeugdfonds!$A:$C,3,FALSE)&gt;=1000,3,IF(VLOOKUP($A202,Jeugdfonds!$A:$C,3,FALSE)&gt;=100,2,1)))))</f>
        <v>2</v>
      </c>
      <c r="J202" s="10">
        <f t="shared" si="13"/>
        <v>2</v>
      </c>
      <c r="K202" s="7">
        <f>IF(ISERROR(VLOOKUP($A202,'Fanion Dames'!$A:$C,3,FALSE))=TRUE,0,IF(LEFT(VLOOKUP($A202,'Fanion Dames'!$A:$C,3,FALSE),1)="T",3,IF(LEFT(VLOOKUP($A202,'Fanion Dames'!$A:$C,3,FALSE),1)="L",2,IF(LEFT(VLOOKUP($A202,'Fanion Dames'!$A:$C,3,FALSE),1)="P",1,0))))</f>
        <v>0</v>
      </c>
      <c r="L202" s="7">
        <f>IF(ISERROR(VLOOKUP($A202,'Fanion Dames'!$E:$G,3,FALSE))=TRUE,0,IF(LEFT(VLOOKUP($A202,'Fanion Dames'!$E:$G,3,FALSE),1)="T",2,IF(LEFT(VLOOKUP($A202,'Fanion Dames'!$E:$G,3,FALSE),1)="L",2,IF(LEFT(VLOOKUP($A202,'Fanion Dames'!$E:$G,3,FALSE),1)="P",1,0))))</f>
        <v>0</v>
      </c>
      <c r="M202" s="7" t="str">
        <f>VLOOKUP($A202,'Aantal &lt;21'!$A:$D,4,FALSE)</f>
        <v/>
      </c>
      <c r="N202" s="7">
        <f>IF(ISERROR(VLOOKUP(A202,Jeugdfonds!A191:C427,3,FALSE))=TRUE,1,IF(VLOOKUP(A202,Jeugdfonds!A191:C427,3,FALSE)&gt;=6000,5,IF(VLOOKUP(A202,Jeugdfonds!A191:C427,3,FALSE)&gt;=3000,4,IF(VLOOKUP(A202,Jeugdfonds!A191:C427,3,FALSE)&gt;=1000,3,IF(VLOOKUP(A202,Jeugdfonds!A191:C427,3,FALSE)&gt;=100,2,1)))))</f>
        <v>2</v>
      </c>
      <c r="O202" s="16">
        <f t="shared" si="14"/>
        <v>2</v>
      </c>
      <c r="P202" s="12">
        <f>IF(ISERROR(VLOOKUP($A202,Jeugdcoördinator!$A:$C,4,FALSE))=TRUE,0,IF(VLOOKUP($A202,Jeugdcoördinator!$A:$C,4,FALSE)="Professioneel",3,IF(VLOOKUP($A202,Jeugdcoördinator!$A:$C,4,FALSE)="Vrijwilliger",2,0)))</f>
        <v>0</v>
      </c>
      <c r="Q202" s="12">
        <f>IF(VLOOKUP($A202,'Extra Dipl. Onderbouw'!A:C,3,FALSE)="",0,IF(VLOOKUP($A202,'Extra Dipl. Onderbouw'!A:C,3,FALSE)&lt;&gt;"Instructeur B",3,1))</f>
        <v>0</v>
      </c>
      <c r="R202" s="12">
        <f>IF(ISERROR(VLOOKUP($A202,Jeugdleden!$A:$C,3,FALSE))=TRUE,1,IF(VLOOKUP($A202,Jeugdleden!$A:$C,3,FALSE)&gt;=125,5,IF(VLOOKUP($A202,Jeugdleden!$A:$C,3,FALSE)&gt;=100,4,IF(VLOOKUP($A202,Jeugdleden!$A:$C,3,FALSE)&gt;=75,3,IF(VLOOKUP($A202,Jeugdleden!$A:$C,3,FALSE)&gt;=50,2,1)))))</f>
        <v>1</v>
      </c>
      <c r="S202" s="14">
        <f t="shared" si="15"/>
        <v>1</v>
      </c>
    </row>
    <row r="203" spans="1:19" x14ac:dyDescent="0.25">
      <c r="A203" s="25">
        <v>5032</v>
      </c>
      <c r="B203" s="25" t="str">
        <f>VLOOKUP($A203,Para!$D$1:$E$996,2,FALSE)</f>
        <v>BC Vagant Kortrijk</v>
      </c>
      <c r="C203" s="18">
        <f>IF(VLOOKUP($A203,Faciliteiten!$A:$D,3,FALSE)="&gt;=2m",5,IF(VLOOKUP($A203,Faciliteiten!$A:$D,3,FALSE)="&lt;2m-&gt;=1m",3,1))</f>
        <v>5</v>
      </c>
      <c r="D203" s="18">
        <f>IF(VLOOKUP($A203,Faciliteiten!$A:$D,4,FALSE)="Klasse 3",5,IF(VLOOKUP($A203,Faciliteiten!$A:$D,4,FALSE)="Klasse 2",3,1))</f>
        <v>5</v>
      </c>
      <c r="E203" s="20">
        <f t="shared" si="12"/>
        <v>10</v>
      </c>
      <c r="F203" s="6">
        <f>IF(ISERROR(VLOOKUP($A203,'Fanion Heren'!$A:$C,3,FALSE))=TRUE,0,IF(VLOOKUP($A203,'Fanion Heren'!$A:$C,3,FALSE)="BNXT",3,IF(LEFT(VLOOKUP($A203,'Fanion Heren'!$A:$C,3,FALSE),1)="T",3,IF(LEFT(VLOOKUP($A203,'Fanion Heren'!$A:$C,3,FALSE),1)="L",2,IF(LEFT(VLOOKUP($A203,'Fanion Heren'!$A:$C,3,FALSE),1)="P",1,0)))))</f>
        <v>1</v>
      </c>
      <c r="G203" s="6">
        <f>IF(ISERROR(VLOOKUP($A203,'Fanion Heren'!$E:$G,3,FALSE))=TRUE,0,IF(VLOOKUP($A203,'Fanion Heren'!$E:$G,3,FALSE)="EML",2,IF(LEFT(VLOOKUP($A203,'Fanion Heren'!$E:$G,3,FALSE),1)="T",2,IF(LEFT(VLOOKUP($A203,'Fanion Heren'!$E:$G,3,FALSE),1)="L",2,IF(LEFT(VLOOKUP($A203,'Fanion Heren'!$E:$G,3,FALSE),1)="P",1,0)))))</f>
        <v>0</v>
      </c>
      <c r="H203" s="6" t="str">
        <f>VLOOKUP($A203,'Aantal &lt;21'!$A:$C,3,FALSE)</f>
        <v/>
      </c>
      <c r="I203" s="6">
        <f>IF(ISERROR(VLOOKUP($A203,Jeugdfonds!$A:$C,3,FALSE))=TRUE,1,IF(VLOOKUP($A203,Jeugdfonds!$A:$C,3,FALSE)&gt;=6000,5,IF(VLOOKUP($A203,Jeugdfonds!$A:$C,3,FALSE)&gt;=3000,4,IF(VLOOKUP($A203,Jeugdfonds!$A:$C,3,FALSE)&gt;=1000,3,IF(VLOOKUP($A203,Jeugdfonds!$A:$C,3,FALSE)&gt;=100,2,1)))))</f>
        <v>1</v>
      </c>
      <c r="J203" s="10">
        <f t="shared" si="13"/>
        <v>2</v>
      </c>
      <c r="K203" s="7">
        <f>IF(ISERROR(VLOOKUP($A203,'Fanion Dames'!$A:$C,3,FALSE))=TRUE,0,IF(LEFT(VLOOKUP($A203,'Fanion Dames'!$A:$C,3,FALSE),1)="T",3,IF(LEFT(VLOOKUP($A203,'Fanion Dames'!$A:$C,3,FALSE),1)="L",2,IF(LEFT(VLOOKUP($A203,'Fanion Dames'!$A:$C,3,FALSE),1)="P",1,0))))</f>
        <v>0</v>
      </c>
      <c r="L203" s="7">
        <f>IF(ISERROR(VLOOKUP($A203,'Fanion Dames'!$E:$G,3,FALSE))=TRUE,0,IF(LEFT(VLOOKUP($A203,'Fanion Dames'!$E:$G,3,FALSE),1)="T",2,IF(LEFT(VLOOKUP($A203,'Fanion Dames'!$E:$G,3,FALSE),1)="L",2,IF(LEFT(VLOOKUP($A203,'Fanion Dames'!$E:$G,3,FALSE),1)="P",1,0))))</f>
        <v>0</v>
      </c>
      <c r="M203" s="7" t="str">
        <f>VLOOKUP($A203,'Aantal &lt;21'!$A:$D,4,FALSE)</f>
        <v/>
      </c>
      <c r="N203" s="7">
        <f>IF(ISERROR(VLOOKUP(A203,Jeugdfonds!A191:C428,3,FALSE))=TRUE,1,IF(VLOOKUP(A203,Jeugdfonds!A191:C428,3,FALSE)&gt;=6000,5,IF(VLOOKUP(A203,Jeugdfonds!A191:C428,3,FALSE)&gt;=3000,4,IF(VLOOKUP(A203,Jeugdfonds!A191:C428,3,FALSE)&gt;=1000,3,IF(VLOOKUP(A203,Jeugdfonds!A191:C428,3,FALSE)&gt;=100,2,1)))))</f>
        <v>1</v>
      </c>
      <c r="O203" s="16">
        <f t="shared" si="14"/>
        <v>1</v>
      </c>
      <c r="P203" s="12">
        <f>IF(ISERROR(VLOOKUP($A203,Jeugdcoördinator!$A:$C,4,FALSE))=TRUE,0,IF(VLOOKUP($A203,Jeugdcoördinator!$A:$C,4,FALSE)="Professioneel",3,IF(VLOOKUP($A203,Jeugdcoördinator!$A:$C,4,FALSE)="Vrijwilliger",2,0)))</f>
        <v>0</v>
      </c>
      <c r="Q203" s="12">
        <f>IF(VLOOKUP($A203,'Extra Dipl. Onderbouw'!A:C,3,FALSE)="",0,IF(VLOOKUP($A203,'Extra Dipl. Onderbouw'!A:C,3,FALSE)&lt;&gt;"Instructeur B",3,1))</f>
        <v>0</v>
      </c>
      <c r="R203" s="12">
        <f>IF(ISERROR(VLOOKUP($A203,Jeugdleden!$A:$C,3,FALSE))=TRUE,1,IF(VLOOKUP($A203,Jeugdleden!$A:$C,3,FALSE)&gt;=125,5,IF(VLOOKUP($A203,Jeugdleden!$A:$C,3,FALSE)&gt;=100,4,IF(VLOOKUP($A203,Jeugdleden!$A:$C,3,FALSE)&gt;=75,3,IF(VLOOKUP($A203,Jeugdleden!$A:$C,3,FALSE)&gt;=50,2,1)))))</f>
        <v>1</v>
      </c>
      <c r="S203" s="14">
        <f t="shared" si="15"/>
        <v>1</v>
      </c>
    </row>
    <row r="204" spans="1:19" x14ac:dyDescent="0.25">
      <c r="A204" s="25">
        <v>5035</v>
      </c>
      <c r="B204" s="25" t="str">
        <f>VLOOKUP($A204,Para!$D$1:$E$996,2,FALSE)</f>
        <v>Hubo Limburg United</v>
      </c>
      <c r="C204" s="18">
        <f>IF(VLOOKUP($A204,Faciliteiten!$A:$D,3,FALSE)="&gt;=2m",5,IF(VLOOKUP($A204,Faciliteiten!$A:$D,3,FALSE)="&lt;2m-&gt;=1m",3,1))</f>
        <v>5</v>
      </c>
      <c r="D204" s="18">
        <f>IF(VLOOKUP($A204,Faciliteiten!$A:$D,4,FALSE)="Klasse 3",5,IF(VLOOKUP($A204,Faciliteiten!$A:$D,4,FALSE)="Klasse 2",3,1))</f>
        <v>5</v>
      </c>
      <c r="E204" s="20">
        <f t="shared" si="12"/>
        <v>10</v>
      </c>
      <c r="F204" s="6">
        <f>IF(ISERROR(VLOOKUP($A204,'Fanion Heren'!$A:$C,3,FALSE))=TRUE,0,IF(VLOOKUP($A204,'Fanion Heren'!$A:$C,3,FALSE)="BNXT",3,IF(LEFT(VLOOKUP($A204,'Fanion Heren'!$A:$C,3,FALSE),1)="T",3,IF(LEFT(VLOOKUP($A204,'Fanion Heren'!$A:$C,3,FALSE),1)="L",2,IF(LEFT(VLOOKUP($A204,'Fanion Heren'!$A:$C,3,FALSE),1)="P",1,0)))))</f>
        <v>3</v>
      </c>
      <c r="G204" s="6">
        <f>IF(ISERROR(VLOOKUP($A204,'Fanion Heren'!$E:$G,3,FALSE))=TRUE,0,IF(VLOOKUP($A204,'Fanion Heren'!$E:$G,3,FALSE)="EML",2,IF(LEFT(VLOOKUP($A204,'Fanion Heren'!$E:$G,3,FALSE),1)="T",2,IF(LEFT(VLOOKUP($A204,'Fanion Heren'!$E:$G,3,FALSE),1)="L",2,IF(LEFT(VLOOKUP($A204,'Fanion Heren'!$E:$G,3,FALSE),1)="P",1,0)))))</f>
        <v>2</v>
      </c>
      <c r="H204" s="6">
        <f>VLOOKUP($A204,'Aantal &lt;21'!$A:$C,3,FALSE)</f>
        <v>5</v>
      </c>
      <c r="I204" s="6">
        <f>IF(ISERROR(VLOOKUP($A204,Jeugdfonds!$A:$C,3,FALSE))=TRUE,1,IF(VLOOKUP($A204,Jeugdfonds!$A:$C,3,FALSE)&gt;=6000,5,IF(VLOOKUP($A204,Jeugdfonds!$A:$C,3,FALSE)&gt;=3000,4,IF(VLOOKUP($A204,Jeugdfonds!$A:$C,3,FALSE)&gt;=1000,3,IF(VLOOKUP($A204,Jeugdfonds!$A:$C,3,FALSE)&gt;=100,2,1)))))</f>
        <v>5</v>
      </c>
      <c r="J204" s="10">
        <f t="shared" si="13"/>
        <v>15</v>
      </c>
      <c r="K204" s="7">
        <f>IF(ISERROR(VLOOKUP($A204,'Fanion Dames'!$A:$C,3,FALSE))=TRUE,0,IF(LEFT(VLOOKUP($A204,'Fanion Dames'!$A:$C,3,FALSE),1)="T",3,IF(LEFT(VLOOKUP($A204,'Fanion Dames'!$A:$C,3,FALSE),1)="L",2,IF(LEFT(VLOOKUP($A204,'Fanion Dames'!$A:$C,3,FALSE),1)="P",1,0))))</f>
        <v>0</v>
      </c>
      <c r="L204" s="7">
        <f>IF(ISERROR(VLOOKUP($A204,'Fanion Dames'!$E:$G,3,FALSE))=TRUE,0,IF(LEFT(VLOOKUP($A204,'Fanion Dames'!$E:$G,3,FALSE),1)="T",2,IF(LEFT(VLOOKUP($A204,'Fanion Dames'!$E:$G,3,FALSE),1)="L",2,IF(LEFT(VLOOKUP($A204,'Fanion Dames'!$E:$G,3,FALSE),1)="P",1,0))))</f>
        <v>0</v>
      </c>
      <c r="M204" s="7" t="str">
        <f>VLOOKUP($A204,'Aantal &lt;21'!$A:$D,4,FALSE)</f>
        <v/>
      </c>
      <c r="N204" s="7">
        <f>IF(ISERROR(VLOOKUP(A204,Jeugdfonds!A194:C431,3,FALSE))=TRUE,1,IF(VLOOKUP(A204,Jeugdfonds!A194:C431,3,FALSE)&gt;=6000,5,IF(VLOOKUP(A204,Jeugdfonds!A194:C431,3,FALSE)&gt;=3000,4,IF(VLOOKUP(A204,Jeugdfonds!A194:C431,3,FALSE)&gt;=1000,3,IF(VLOOKUP(A204,Jeugdfonds!A194:C431,3,FALSE)&gt;=100,2,1)))))</f>
        <v>5</v>
      </c>
      <c r="O204" s="16">
        <f t="shared" si="14"/>
        <v>5</v>
      </c>
      <c r="P204" s="12">
        <f>IF(ISERROR(VLOOKUP($A204,Jeugdcoördinator!$A:$C,4,FALSE))=TRUE,0,IF(VLOOKUP($A204,Jeugdcoördinator!$A:$C,4,FALSE)="Professioneel",3,IF(VLOOKUP($A204,Jeugdcoördinator!$A:$C,4,FALSE)="Vrijwilliger",2,0)))</f>
        <v>0</v>
      </c>
      <c r="Q204" s="12">
        <f>IF(VLOOKUP($A204,'Extra Dipl. Onderbouw'!A:C,3,FALSE)="",0,IF(VLOOKUP($A204,'Extra Dipl. Onderbouw'!A:C,3,FALSE)&lt;&gt;"Instructeur B",3,1))</f>
        <v>0</v>
      </c>
      <c r="R204" s="12">
        <f>IF(ISERROR(VLOOKUP($A204,Jeugdleden!$A:$C,3,FALSE))=TRUE,1,IF(VLOOKUP($A204,Jeugdleden!$A:$C,3,FALSE)&gt;=125,5,IF(VLOOKUP($A204,Jeugdleden!$A:$C,3,FALSE)&gt;=100,4,IF(VLOOKUP($A204,Jeugdleden!$A:$C,3,FALSE)&gt;=75,3,IF(VLOOKUP($A204,Jeugdleden!$A:$C,3,FALSE)&gt;=50,2,1)))))</f>
        <v>1</v>
      </c>
      <c r="S204" s="14">
        <f t="shared" si="15"/>
        <v>1</v>
      </c>
    </row>
    <row r="205" spans="1:19" x14ac:dyDescent="0.25">
      <c r="A205" s="25">
        <v>5036</v>
      </c>
      <c r="B205" s="25" t="str">
        <f>VLOOKUP($A205,Para!$D$1:$E$996,2,FALSE)</f>
        <v>WIZ Basket Leuven</v>
      </c>
      <c r="C205" s="18">
        <f>IF(VLOOKUP($A205,Faciliteiten!$A:$D,3,FALSE)="&gt;=2m",5,IF(VLOOKUP($A205,Faciliteiten!$A:$D,3,FALSE)="&lt;2m-&gt;=1m",3,1))</f>
        <v>5</v>
      </c>
      <c r="D205" s="18">
        <f>IF(VLOOKUP($A205,Faciliteiten!$A:$D,4,FALSE)="Klasse 3",5,IF(VLOOKUP($A205,Faciliteiten!$A:$D,4,FALSE)="Klasse 2",3,1))</f>
        <v>5</v>
      </c>
      <c r="E205" s="20">
        <f t="shared" si="12"/>
        <v>10</v>
      </c>
      <c r="F205" s="6">
        <f>IF(ISERROR(VLOOKUP($A205,'Fanion Heren'!$A:$C,3,FALSE))=TRUE,0,IF(VLOOKUP($A205,'Fanion Heren'!$A:$C,3,FALSE)="BNXT",3,IF(LEFT(VLOOKUP($A205,'Fanion Heren'!$A:$C,3,FALSE),1)="T",3,IF(LEFT(VLOOKUP($A205,'Fanion Heren'!$A:$C,3,FALSE),1)="L",2,IF(LEFT(VLOOKUP($A205,'Fanion Heren'!$A:$C,3,FALSE),1)="P",1,0)))))</f>
        <v>0</v>
      </c>
      <c r="G205" s="6">
        <f>IF(ISERROR(VLOOKUP($A205,'Fanion Heren'!$E:$G,3,FALSE))=TRUE,0,IF(VLOOKUP($A205,'Fanion Heren'!$E:$G,3,FALSE)="EML",2,IF(LEFT(VLOOKUP($A205,'Fanion Heren'!$E:$G,3,FALSE),1)="T",2,IF(LEFT(VLOOKUP($A205,'Fanion Heren'!$E:$G,3,FALSE),1)="L",2,IF(LEFT(VLOOKUP($A205,'Fanion Heren'!$E:$G,3,FALSE),1)="P",1,0)))))</f>
        <v>0</v>
      </c>
      <c r="H205" s="6" t="str">
        <f>VLOOKUP($A205,'Aantal &lt;21'!$A:$C,3,FALSE)</f>
        <v/>
      </c>
      <c r="I205" s="6">
        <f>IF(ISERROR(VLOOKUP($A205,Jeugdfonds!$A:$C,3,FALSE))=TRUE,1,IF(VLOOKUP($A205,Jeugdfonds!$A:$C,3,FALSE)&gt;=6000,5,IF(VLOOKUP($A205,Jeugdfonds!$A:$C,3,FALSE)&gt;=3000,4,IF(VLOOKUP($A205,Jeugdfonds!$A:$C,3,FALSE)&gt;=1000,3,IF(VLOOKUP($A205,Jeugdfonds!$A:$C,3,FALSE)&gt;=100,2,1)))))</f>
        <v>1</v>
      </c>
      <c r="J205" s="10">
        <f t="shared" si="13"/>
        <v>1</v>
      </c>
      <c r="K205" s="7">
        <f>IF(ISERROR(VLOOKUP($A205,'Fanion Dames'!$A:$C,3,FALSE))=TRUE,0,IF(LEFT(VLOOKUP($A205,'Fanion Dames'!$A:$C,3,FALSE),1)="T",3,IF(LEFT(VLOOKUP($A205,'Fanion Dames'!$A:$C,3,FALSE),1)="L",2,IF(LEFT(VLOOKUP($A205,'Fanion Dames'!$A:$C,3,FALSE),1)="P",1,0))))</f>
        <v>0</v>
      </c>
      <c r="L205" s="7">
        <f>IF(ISERROR(VLOOKUP($A205,'Fanion Dames'!$E:$G,3,FALSE))=TRUE,0,IF(LEFT(VLOOKUP($A205,'Fanion Dames'!$E:$G,3,FALSE),1)="T",2,IF(LEFT(VLOOKUP($A205,'Fanion Dames'!$E:$G,3,FALSE),1)="L",2,IF(LEFT(VLOOKUP($A205,'Fanion Dames'!$E:$G,3,FALSE),1)="P",1,0))))</f>
        <v>0</v>
      </c>
      <c r="M205" s="7" t="str">
        <f>VLOOKUP($A205,'Aantal &lt;21'!$A:$D,4,FALSE)</f>
        <v/>
      </c>
      <c r="N205" s="7">
        <f>IF(ISERROR(VLOOKUP(A205,Jeugdfonds!A195:C432,3,FALSE))=TRUE,1,IF(VLOOKUP(A205,Jeugdfonds!A195:C432,3,FALSE)&gt;=6000,5,IF(VLOOKUP(A205,Jeugdfonds!A195:C432,3,FALSE)&gt;=3000,4,IF(VLOOKUP(A205,Jeugdfonds!A195:C432,3,FALSE)&gt;=1000,3,IF(VLOOKUP(A205,Jeugdfonds!A195:C432,3,FALSE)&gt;=100,2,1)))))</f>
        <v>1</v>
      </c>
      <c r="O205" s="16">
        <f t="shared" si="14"/>
        <v>1</v>
      </c>
      <c r="P205" s="12">
        <f>IF(ISERROR(VLOOKUP($A205,Jeugdcoördinator!$A:$C,4,FALSE))=TRUE,0,IF(VLOOKUP($A205,Jeugdcoördinator!$A:$C,4,FALSE)="Professioneel",3,IF(VLOOKUP($A205,Jeugdcoördinator!$A:$C,4,FALSE)="Vrijwilliger",2,0)))</f>
        <v>0</v>
      </c>
      <c r="Q205" s="12">
        <f>IF(VLOOKUP($A205,'Extra Dipl. Onderbouw'!A:C,3,FALSE)="",0,IF(VLOOKUP($A205,'Extra Dipl. Onderbouw'!A:C,3,FALSE)&lt;&gt;"Instructeur B",3,1))</f>
        <v>0</v>
      </c>
      <c r="R205" s="12">
        <f>IF(ISERROR(VLOOKUP($A205,Jeugdleden!$A:$C,3,FALSE))=TRUE,1,IF(VLOOKUP($A205,Jeugdleden!$A:$C,3,FALSE)&gt;=125,5,IF(VLOOKUP($A205,Jeugdleden!$A:$C,3,FALSE)&gt;=100,4,IF(VLOOKUP($A205,Jeugdleden!$A:$C,3,FALSE)&gt;=75,3,IF(VLOOKUP($A205,Jeugdleden!$A:$C,3,FALSE)&gt;=50,2,1)))))</f>
        <v>1</v>
      </c>
      <c r="S205" s="14">
        <f t="shared" si="15"/>
        <v>1</v>
      </c>
    </row>
    <row r="206" spans="1:19" x14ac:dyDescent="0.25">
      <c r="A206" s="25">
        <v>5038</v>
      </c>
      <c r="B206" s="25" t="str">
        <f>VLOOKUP($A206,Para!$D$1:$E$996,2,FALSE)</f>
        <v>Basketbal Club Vikings Lede</v>
      </c>
      <c r="C206" s="18">
        <f>IF(VLOOKUP($A206,Faciliteiten!$A:$D,3,FALSE)="&gt;=2m",5,IF(VLOOKUP($A206,Faciliteiten!$A:$D,3,FALSE)="&lt;2m-&gt;=1m",3,1))</f>
        <v>5</v>
      </c>
      <c r="D206" s="18">
        <f>IF(VLOOKUP($A206,Faciliteiten!$A:$D,4,FALSE)="Klasse 3",5,IF(VLOOKUP($A206,Faciliteiten!$A:$D,4,FALSE)="Klasse 2",3,1))</f>
        <v>5</v>
      </c>
      <c r="E206" s="20">
        <f t="shared" si="12"/>
        <v>10</v>
      </c>
      <c r="F206" s="6">
        <f>IF(ISERROR(VLOOKUP($A206,'Fanion Heren'!$A:$C,3,FALSE))=TRUE,0,IF(VLOOKUP($A206,'Fanion Heren'!$A:$C,3,FALSE)="BNXT",3,IF(LEFT(VLOOKUP($A206,'Fanion Heren'!$A:$C,3,FALSE),1)="T",3,IF(LEFT(VLOOKUP($A206,'Fanion Heren'!$A:$C,3,FALSE),1)="L",2,IF(LEFT(VLOOKUP($A206,'Fanion Heren'!$A:$C,3,FALSE),1)="P",1,0)))))</f>
        <v>0</v>
      </c>
      <c r="G206" s="6">
        <f>IF(ISERROR(VLOOKUP($A206,'Fanion Heren'!$E:$G,3,FALSE))=TRUE,0,IF(VLOOKUP($A206,'Fanion Heren'!$E:$G,3,FALSE)="EML",2,IF(LEFT(VLOOKUP($A206,'Fanion Heren'!$E:$G,3,FALSE),1)="T",2,IF(LEFT(VLOOKUP($A206,'Fanion Heren'!$E:$G,3,FALSE),1)="L",2,IF(LEFT(VLOOKUP($A206,'Fanion Heren'!$E:$G,3,FALSE),1)="P",1,0)))))</f>
        <v>0</v>
      </c>
      <c r="H206" s="6" t="str">
        <f>VLOOKUP($A206,'Aantal &lt;21'!$A:$C,3,FALSE)</f>
        <v/>
      </c>
      <c r="I206" s="6">
        <f>IF(ISERROR(VLOOKUP($A206,Jeugdfonds!$A:$C,3,FALSE))=TRUE,1,IF(VLOOKUP($A206,Jeugdfonds!$A:$C,3,FALSE)&gt;=6000,5,IF(VLOOKUP($A206,Jeugdfonds!$A:$C,3,FALSE)&gt;=3000,4,IF(VLOOKUP($A206,Jeugdfonds!$A:$C,3,FALSE)&gt;=1000,3,IF(VLOOKUP($A206,Jeugdfonds!$A:$C,3,FALSE)&gt;=100,2,1)))))</f>
        <v>1</v>
      </c>
      <c r="J206" s="10">
        <f t="shared" si="13"/>
        <v>1</v>
      </c>
      <c r="K206" s="7">
        <f>IF(ISERROR(VLOOKUP($A206,'Fanion Dames'!$A:$C,3,FALSE))=TRUE,0,IF(LEFT(VLOOKUP($A206,'Fanion Dames'!$A:$C,3,FALSE),1)="T",3,IF(LEFT(VLOOKUP($A206,'Fanion Dames'!$A:$C,3,FALSE),1)="L",2,IF(LEFT(VLOOKUP($A206,'Fanion Dames'!$A:$C,3,FALSE),1)="P",1,0))))</f>
        <v>0</v>
      </c>
      <c r="L206" s="7">
        <f>IF(ISERROR(VLOOKUP($A206,'Fanion Dames'!$E:$G,3,FALSE))=TRUE,0,IF(LEFT(VLOOKUP($A206,'Fanion Dames'!$E:$G,3,FALSE),1)="T",2,IF(LEFT(VLOOKUP($A206,'Fanion Dames'!$E:$G,3,FALSE),1)="L",2,IF(LEFT(VLOOKUP($A206,'Fanion Dames'!$E:$G,3,FALSE),1)="P",1,0))))</f>
        <v>0</v>
      </c>
      <c r="M206" s="7" t="str">
        <f>VLOOKUP($A206,'Aantal &lt;21'!$A:$D,4,FALSE)</f>
        <v/>
      </c>
      <c r="N206" s="7">
        <f>IF(ISERROR(VLOOKUP(A206,Jeugdfonds!A196:C433,3,FALSE))=TRUE,1,IF(VLOOKUP(A206,Jeugdfonds!A196:C433,3,FALSE)&gt;=6000,5,IF(VLOOKUP(A206,Jeugdfonds!A196:C433,3,FALSE)&gt;=3000,4,IF(VLOOKUP(A206,Jeugdfonds!A196:C433,3,FALSE)&gt;=1000,3,IF(VLOOKUP(A206,Jeugdfonds!A196:C433,3,FALSE)&gt;=100,2,1)))))</f>
        <v>1</v>
      </c>
      <c r="O206" s="16">
        <f t="shared" si="14"/>
        <v>1</v>
      </c>
      <c r="P206" s="12">
        <f>IF(ISERROR(VLOOKUP($A206,Jeugdcoördinator!$A:$C,4,FALSE))=TRUE,0,IF(VLOOKUP($A206,Jeugdcoördinator!$A:$C,4,FALSE)="Professioneel",3,IF(VLOOKUP($A206,Jeugdcoördinator!$A:$C,4,FALSE)="Vrijwilliger",2,0)))</f>
        <v>0</v>
      </c>
      <c r="Q206" s="12">
        <f>IF(VLOOKUP($A206,'Extra Dipl. Onderbouw'!A:C,3,FALSE)="",0,IF(VLOOKUP($A206,'Extra Dipl. Onderbouw'!A:C,3,FALSE)&lt;&gt;"Instructeur B",3,1))</f>
        <v>0</v>
      </c>
      <c r="R206" s="12">
        <f>IF(ISERROR(VLOOKUP($A206,Jeugdleden!$A:$C,3,FALSE))=TRUE,1,IF(VLOOKUP($A206,Jeugdleden!$A:$C,3,FALSE)&gt;=125,5,IF(VLOOKUP($A206,Jeugdleden!$A:$C,3,FALSE)&gt;=100,4,IF(VLOOKUP($A206,Jeugdleden!$A:$C,3,FALSE)&gt;=75,3,IF(VLOOKUP($A206,Jeugdleden!$A:$C,3,FALSE)&gt;=50,2,1)))))</f>
        <v>1</v>
      </c>
      <c r="S206" s="14">
        <f t="shared" si="15"/>
        <v>1</v>
      </c>
    </row>
    <row r="207" spans="1:19" x14ac:dyDescent="0.25">
      <c r="A207" s="25">
        <v>5039</v>
      </c>
      <c r="B207" s="25" t="str">
        <f>VLOOKUP($A207,Para!$D$1:$E$996,2,FALSE)</f>
        <v>Phantoms Basket Boom</v>
      </c>
      <c r="C207" s="18">
        <f>IF(VLOOKUP($A207,Faciliteiten!$A:$D,3,FALSE)="&gt;=2m",5,IF(VLOOKUP($A207,Faciliteiten!$A:$D,3,FALSE)="&lt;2m-&gt;=1m",3,1))</f>
        <v>5</v>
      </c>
      <c r="D207" s="18">
        <f>IF(VLOOKUP($A207,Faciliteiten!$A:$D,4,FALSE)="Klasse 3",5,IF(VLOOKUP($A207,Faciliteiten!$A:$D,4,FALSE)="Klasse 2",3,1))</f>
        <v>5</v>
      </c>
      <c r="E207" s="20">
        <f t="shared" si="12"/>
        <v>10</v>
      </c>
      <c r="F207" s="6">
        <f>IF(ISERROR(VLOOKUP($A207,'Fanion Heren'!$A:$C,3,FALSE))=TRUE,0,IF(VLOOKUP($A207,'Fanion Heren'!$A:$C,3,FALSE)="BNXT",3,IF(LEFT(VLOOKUP($A207,'Fanion Heren'!$A:$C,3,FALSE),1)="T",3,IF(LEFT(VLOOKUP($A207,'Fanion Heren'!$A:$C,3,FALSE),1)="L",2,IF(LEFT(VLOOKUP($A207,'Fanion Heren'!$A:$C,3,FALSE),1)="P",1,0)))))</f>
        <v>3</v>
      </c>
      <c r="G207" s="6">
        <f>IF(ISERROR(VLOOKUP($A207,'Fanion Heren'!$E:$G,3,FALSE))=TRUE,0,IF(VLOOKUP($A207,'Fanion Heren'!$E:$G,3,FALSE)="EML",2,IF(LEFT(VLOOKUP($A207,'Fanion Heren'!$E:$G,3,FALSE),1)="T",2,IF(LEFT(VLOOKUP($A207,'Fanion Heren'!$E:$G,3,FALSE),1)="L",2,IF(LEFT(VLOOKUP($A207,'Fanion Heren'!$E:$G,3,FALSE),1)="P",1,0)))))</f>
        <v>1</v>
      </c>
      <c r="H207" s="6">
        <f>VLOOKUP($A207,'Aantal &lt;21'!$A:$C,3,FALSE)</f>
        <v>5</v>
      </c>
      <c r="I207" s="6">
        <f>IF(ISERROR(VLOOKUP($A207,Jeugdfonds!$A:$C,3,FALSE))=TRUE,1,IF(VLOOKUP($A207,Jeugdfonds!$A:$C,3,FALSE)&gt;=6000,5,IF(VLOOKUP($A207,Jeugdfonds!$A:$C,3,FALSE)&gt;=3000,4,IF(VLOOKUP($A207,Jeugdfonds!$A:$C,3,FALSE)&gt;=1000,3,IF(VLOOKUP($A207,Jeugdfonds!$A:$C,3,FALSE)&gt;=100,2,1)))))</f>
        <v>4</v>
      </c>
      <c r="J207" s="10">
        <f t="shared" si="13"/>
        <v>13</v>
      </c>
      <c r="K207" s="7">
        <f>IF(ISERROR(VLOOKUP($A207,'Fanion Dames'!$A:$C,3,FALSE))=TRUE,0,IF(LEFT(VLOOKUP($A207,'Fanion Dames'!$A:$C,3,FALSE),1)="T",3,IF(LEFT(VLOOKUP($A207,'Fanion Dames'!$A:$C,3,FALSE),1)="L",2,IF(LEFT(VLOOKUP($A207,'Fanion Dames'!$A:$C,3,FALSE),1)="P",1,0))))</f>
        <v>3</v>
      </c>
      <c r="L207" s="7">
        <f>IF(ISERROR(VLOOKUP($A207,'Fanion Dames'!$E:$G,3,FALSE))=TRUE,0,IF(LEFT(VLOOKUP($A207,'Fanion Dames'!$E:$G,3,FALSE),1)="T",2,IF(LEFT(VLOOKUP($A207,'Fanion Dames'!$E:$G,3,FALSE),1)="L",2,IF(LEFT(VLOOKUP($A207,'Fanion Dames'!$E:$G,3,FALSE),1)="P",1,0))))</f>
        <v>2</v>
      </c>
      <c r="M207" s="7">
        <f>VLOOKUP($A207,'Aantal &lt;21'!$A:$D,4,FALSE)</f>
        <v>5</v>
      </c>
      <c r="N207" s="7">
        <f>IF(ISERROR(VLOOKUP(A207,Jeugdfonds!A197:C434,3,FALSE))=TRUE,1,IF(VLOOKUP(A207,Jeugdfonds!A197:C434,3,FALSE)&gt;=6000,5,IF(VLOOKUP(A207,Jeugdfonds!A197:C434,3,FALSE)&gt;=3000,4,IF(VLOOKUP(A207,Jeugdfonds!A197:C434,3,FALSE)&gt;=1000,3,IF(VLOOKUP(A207,Jeugdfonds!A197:C434,3,FALSE)&gt;=100,2,1)))))</f>
        <v>4</v>
      </c>
      <c r="O207" s="16">
        <f t="shared" si="14"/>
        <v>14</v>
      </c>
      <c r="P207" s="12">
        <f>IF(ISERROR(VLOOKUP($A207,Jeugdcoördinator!$A:$C,4,FALSE))=TRUE,0,IF(VLOOKUP($A207,Jeugdcoördinator!$A:$C,4,FALSE)="Professioneel",3,IF(VLOOKUP($A207,Jeugdcoördinator!$A:$C,4,FALSE)="Vrijwilliger",2,0)))</f>
        <v>0</v>
      </c>
      <c r="Q207" s="12">
        <f>IF(VLOOKUP($A207,'Extra Dipl. Onderbouw'!A:C,3,FALSE)="",0,IF(VLOOKUP($A207,'Extra Dipl. Onderbouw'!A:C,3,FALSE)&lt;&gt;"Instructeur B",3,1))</f>
        <v>3</v>
      </c>
      <c r="R207" s="12">
        <f>IF(ISERROR(VLOOKUP($A207,Jeugdleden!$A:$C,3,FALSE))=TRUE,1,IF(VLOOKUP($A207,Jeugdleden!$A:$C,3,FALSE)&gt;=125,5,IF(VLOOKUP($A207,Jeugdleden!$A:$C,3,FALSE)&gt;=100,4,IF(VLOOKUP($A207,Jeugdleden!$A:$C,3,FALSE)&gt;=75,3,IF(VLOOKUP($A207,Jeugdleden!$A:$C,3,FALSE)&gt;=50,2,1)))))</f>
        <v>5</v>
      </c>
      <c r="S207" s="14">
        <f t="shared" si="15"/>
        <v>8</v>
      </c>
    </row>
    <row r="208" spans="1:19" x14ac:dyDescent="0.25">
      <c r="A208" s="25">
        <v>5041</v>
      </c>
      <c r="B208" s="25" t="str">
        <f>VLOOKUP($A208,Para!$D$1:$E$996,2,FALSE)</f>
        <v>Antwerp Wolf Pack</v>
      </c>
      <c r="C208" s="18">
        <f>IF(VLOOKUP($A208,Faciliteiten!$A:$D,3,FALSE)="&gt;=2m",5,IF(VLOOKUP($A208,Faciliteiten!$A:$D,3,FALSE)="&lt;2m-&gt;=1m",3,1))</f>
        <v>5</v>
      </c>
      <c r="D208" s="18">
        <f>IF(VLOOKUP($A208,Faciliteiten!$A:$D,4,FALSE)="Klasse 3",5,IF(VLOOKUP($A208,Faciliteiten!$A:$D,4,FALSE)="Klasse 2",3,1))</f>
        <v>5</v>
      </c>
      <c r="E208" s="20">
        <f t="shared" si="12"/>
        <v>10</v>
      </c>
      <c r="F208" s="6">
        <f>IF(ISERROR(VLOOKUP($A208,'Fanion Heren'!$A:$C,3,FALSE))=TRUE,0,IF(VLOOKUP($A208,'Fanion Heren'!$A:$C,3,FALSE)="BNXT",3,IF(LEFT(VLOOKUP($A208,'Fanion Heren'!$A:$C,3,FALSE),1)="T",3,IF(LEFT(VLOOKUP($A208,'Fanion Heren'!$A:$C,3,FALSE),1)="L",2,IF(LEFT(VLOOKUP($A208,'Fanion Heren'!$A:$C,3,FALSE),1)="P",1,0)))))</f>
        <v>0</v>
      </c>
      <c r="G208" s="6">
        <f>IF(ISERROR(VLOOKUP($A208,'Fanion Heren'!$E:$G,3,FALSE))=TRUE,0,IF(VLOOKUP($A208,'Fanion Heren'!$E:$G,3,FALSE)="EML",2,IF(LEFT(VLOOKUP($A208,'Fanion Heren'!$E:$G,3,FALSE),1)="T",2,IF(LEFT(VLOOKUP($A208,'Fanion Heren'!$E:$G,3,FALSE),1)="L",2,IF(LEFT(VLOOKUP($A208,'Fanion Heren'!$E:$G,3,FALSE),1)="P",1,0)))))</f>
        <v>0</v>
      </c>
      <c r="H208" s="6" t="str">
        <f>VLOOKUP($A208,'Aantal &lt;21'!$A:$C,3,FALSE)</f>
        <v/>
      </c>
      <c r="I208" s="6">
        <f>IF(ISERROR(VLOOKUP($A208,Jeugdfonds!$A:$C,3,FALSE))=TRUE,1,IF(VLOOKUP($A208,Jeugdfonds!$A:$C,3,FALSE)&gt;=6000,5,IF(VLOOKUP($A208,Jeugdfonds!$A:$C,3,FALSE)&gt;=3000,4,IF(VLOOKUP($A208,Jeugdfonds!$A:$C,3,FALSE)&gt;=1000,3,IF(VLOOKUP($A208,Jeugdfonds!$A:$C,3,FALSE)&gt;=100,2,1)))))</f>
        <v>1</v>
      </c>
      <c r="J208" s="10">
        <f t="shared" si="13"/>
        <v>1</v>
      </c>
      <c r="K208" s="7">
        <f>IF(ISERROR(VLOOKUP($A208,'Fanion Dames'!$A:$C,3,FALSE))=TRUE,0,IF(LEFT(VLOOKUP($A208,'Fanion Dames'!$A:$C,3,FALSE),1)="T",3,IF(LEFT(VLOOKUP($A208,'Fanion Dames'!$A:$C,3,FALSE),1)="L",2,IF(LEFT(VLOOKUP($A208,'Fanion Dames'!$A:$C,3,FALSE),1)="P",1,0))))</f>
        <v>0</v>
      </c>
      <c r="L208" s="7">
        <f>IF(ISERROR(VLOOKUP($A208,'Fanion Dames'!$E:$G,3,FALSE))=TRUE,0,IF(LEFT(VLOOKUP($A208,'Fanion Dames'!$E:$G,3,FALSE),1)="T",2,IF(LEFT(VLOOKUP($A208,'Fanion Dames'!$E:$G,3,FALSE),1)="L",2,IF(LEFT(VLOOKUP($A208,'Fanion Dames'!$E:$G,3,FALSE),1)="P",1,0))))</f>
        <v>0</v>
      </c>
      <c r="M208" s="7" t="str">
        <f>VLOOKUP($A208,'Aantal &lt;21'!$A:$D,4,FALSE)</f>
        <v/>
      </c>
      <c r="N208" s="7">
        <f>IF(ISERROR(VLOOKUP(A208,Jeugdfonds!A198:C435,3,FALSE))=TRUE,1,IF(VLOOKUP(A208,Jeugdfonds!A198:C435,3,FALSE)&gt;=6000,5,IF(VLOOKUP(A208,Jeugdfonds!A198:C435,3,FALSE)&gt;=3000,4,IF(VLOOKUP(A208,Jeugdfonds!A198:C435,3,FALSE)&gt;=1000,3,IF(VLOOKUP(A208,Jeugdfonds!A198:C435,3,FALSE)&gt;=100,2,1)))))</f>
        <v>1</v>
      </c>
      <c r="O208" s="16">
        <f t="shared" si="14"/>
        <v>1</v>
      </c>
      <c r="P208" s="12">
        <f>IF(ISERROR(VLOOKUP($A208,Jeugdcoördinator!$A:$C,4,FALSE))=TRUE,0,IF(VLOOKUP($A208,Jeugdcoördinator!$A:$C,4,FALSE)="Professioneel",3,IF(VLOOKUP($A208,Jeugdcoördinator!$A:$C,4,FALSE)="Vrijwilliger",2,0)))</f>
        <v>0</v>
      </c>
      <c r="Q208" s="12">
        <f>IF(VLOOKUP($A208,'Extra Dipl. Onderbouw'!A:C,3,FALSE)="",0,IF(VLOOKUP($A208,'Extra Dipl. Onderbouw'!A:C,3,FALSE)&lt;&gt;"Instructeur B",3,1))</f>
        <v>0</v>
      </c>
      <c r="R208" s="12">
        <f>IF(ISERROR(VLOOKUP($A208,Jeugdleden!$A:$C,3,FALSE))=TRUE,1,IF(VLOOKUP($A208,Jeugdleden!$A:$C,3,FALSE)&gt;=125,5,IF(VLOOKUP($A208,Jeugdleden!$A:$C,3,FALSE)&gt;=100,4,IF(VLOOKUP($A208,Jeugdleden!$A:$C,3,FALSE)&gt;=75,3,IF(VLOOKUP($A208,Jeugdleden!$A:$C,3,FALSE)&gt;=50,2,1)))))</f>
        <v>2</v>
      </c>
      <c r="S208" s="14">
        <f t="shared" si="15"/>
        <v>2</v>
      </c>
    </row>
    <row r="209" spans="1:19" x14ac:dyDescent="0.25">
      <c r="A209" s="25">
        <v>5042</v>
      </c>
      <c r="B209" s="25" t="str">
        <f>VLOOKUP($A209,Para!$D$1:$E$996,2,FALSE)</f>
        <v>Strombeek Beavers Wemmel Basket Club</v>
      </c>
      <c r="C209" s="18">
        <f>IF(VLOOKUP($A209,Faciliteiten!$A:$D,3,FALSE)="&gt;=2m",5,IF(VLOOKUP($A209,Faciliteiten!$A:$D,3,FALSE)="&lt;2m-&gt;=1m",3,1))</f>
        <v>3</v>
      </c>
      <c r="D209" s="18">
        <f>IF(VLOOKUP($A209,Faciliteiten!$A:$D,4,FALSE)="Klasse 3",5,IF(VLOOKUP($A209,Faciliteiten!$A:$D,4,FALSE)="Klasse 2",3,1))</f>
        <v>5</v>
      </c>
      <c r="E209" s="20">
        <f t="shared" si="12"/>
        <v>8</v>
      </c>
      <c r="F209" s="6">
        <f>IF(ISERROR(VLOOKUP($A209,'Fanion Heren'!$A:$C,3,FALSE))=TRUE,0,IF(VLOOKUP($A209,'Fanion Heren'!$A:$C,3,FALSE)="BNXT",3,IF(LEFT(VLOOKUP($A209,'Fanion Heren'!$A:$C,3,FALSE),1)="T",3,IF(LEFT(VLOOKUP($A209,'Fanion Heren'!$A:$C,3,FALSE),1)="L",2,IF(LEFT(VLOOKUP($A209,'Fanion Heren'!$A:$C,3,FALSE),1)="P",1,0)))))</f>
        <v>0</v>
      </c>
      <c r="G209" s="6">
        <f>IF(ISERROR(VLOOKUP($A209,'Fanion Heren'!$E:$G,3,FALSE))=TRUE,0,IF(VLOOKUP($A209,'Fanion Heren'!$E:$G,3,FALSE)="EML",2,IF(LEFT(VLOOKUP($A209,'Fanion Heren'!$E:$G,3,FALSE),1)="T",2,IF(LEFT(VLOOKUP($A209,'Fanion Heren'!$E:$G,3,FALSE),1)="L",2,IF(LEFT(VLOOKUP($A209,'Fanion Heren'!$E:$G,3,FALSE),1)="P",1,0)))))</f>
        <v>0</v>
      </c>
      <c r="H209" s="6" t="str">
        <f>VLOOKUP($A209,'Aantal &lt;21'!$A:$C,3,FALSE)</f>
        <v/>
      </c>
      <c r="I209" s="6">
        <f>IF(ISERROR(VLOOKUP($A209,Jeugdfonds!$A:$C,3,FALSE))=TRUE,1,IF(VLOOKUP($A209,Jeugdfonds!$A:$C,3,FALSE)&gt;=6000,5,IF(VLOOKUP($A209,Jeugdfonds!$A:$C,3,FALSE)&gt;=3000,4,IF(VLOOKUP($A209,Jeugdfonds!$A:$C,3,FALSE)&gt;=1000,3,IF(VLOOKUP($A209,Jeugdfonds!$A:$C,3,FALSE)&gt;=100,2,1)))))</f>
        <v>1</v>
      </c>
      <c r="J209" s="10">
        <f t="shared" si="13"/>
        <v>1</v>
      </c>
      <c r="K209" s="7">
        <f>IF(ISERROR(VLOOKUP($A209,'Fanion Dames'!$A:$C,3,FALSE))=TRUE,0,IF(LEFT(VLOOKUP($A209,'Fanion Dames'!$A:$C,3,FALSE),1)="T",3,IF(LEFT(VLOOKUP($A209,'Fanion Dames'!$A:$C,3,FALSE),1)="L",2,IF(LEFT(VLOOKUP($A209,'Fanion Dames'!$A:$C,3,FALSE),1)="P",1,0))))</f>
        <v>0</v>
      </c>
      <c r="L209" s="7">
        <f>IF(ISERROR(VLOOKUP($A209,'Fanion Dames'!$E:$G,3,FALSE))=TRUE,0,IF(LEFT(VLOOKUP($A209,'Fanion Dames'!$E:$G,3,FALSE),1)="T",2,IF(LEFT(VLOOKUP($A209,'Fanion Dames'!$E:$G,3,FALSE),1)="L",2,IF(LEFT(VLOOKUP($A209,'Fanion Dames'!$E:$G,3,FALSE),1)="P",1,0))))</f>
        <v>0</v>
      </c>
      <c r="M209" s="7" t="str">
        <f>VLOOKUP($A209,'Aantal &lt;21'!$A:$D,4,FALSE)</f>
        <v/>
      </c>
      <c r="N209" s="7">
        <f>IF(ISERROR(VLOOKUP(A209,Jeugdfonds!A199:C436,3,FALSE))=TRUE,1,IF(VLOOKUP(A209,Jeugdfonds!A199:C436,3,FALSE)&gt;=6000,5,IF(VLOOKUP(A209,Jeugdfonds!A199:C436,3,FALSE)&gt;=3000,4,IF(VLOOKUP(A209,Jeugdfonds!A199:C436,3,FALSE)&gt;=1000,3,IF(VLOOKUP(A209,Jeugdfonds!A199:C436,3,FALSE)&gt;=100,2,1)))))</f>
        <v>1</v>
      </c>
      <c r="O209" s="16">
        <f t="shared" si="14"/>
        <v>1</v>
      </c>
      <c r="P209" s="12">
        <f>IF(ISERROR(VLOOKUP($A209,Jeugdcoördinator!$A:$C,4,FALSE))=TRUE,0,IF(VLOOKUP($A209,Jeugdcoördinator!$A:$C,4,FALSE)="Professioneel",3,IF(VLOOKUP($A209,Jeugdcoördinator!$A:$C,4,FALSE)="Vrijwilliger",2,0)))</f>
        <v>0</v>
      </c>
      <c r="Q209" s="12">
        <f>IF(VLOOKUP($A209,'Extra Dipl. Onderbouw'!A:C,3,FALSE)="",0,IF(VLOOKUP($A209,'Extra Dipl. Onderbouw'!A:C,3,FALSE)&lt;&gt;"Instructeur B",3,1))</f>
        <v>0</v>
      </c>
      <c r="R209" s="12">
        <f>IF(ISERROR(VLOOKUP($A209,Jeugdleden!$A:$C,3,FALSE))=TRUE,1,IF(VLOOKUP($A209,Jeugdleden!$A:$C,3,FALSE)&gt;=125,5,IF(VLOOKUP($A209,Jeugdleden!$A:$C,3,FALSE)&gt;=100,4,IF(VLOOKUP($A209,Jeugdleden!$A:$C,3,FALSE)&gt;=75,3,IF(VLOOKUP($A209,Jeugdleden!$A:$C,3,FALSE)&gt;=50,2,1)))))</f>
        <v>2</v>
      </c>
      <c r="S209" s="14">
        <f t="shared" si="15"/>
        <v>2</v>
      </c>
    </row>
    <row r="210" spans="1:19" x14ac:dyDescent="0.25">
      <c r="A210" s="25">
        <v>5048</v>
      </c>
      <c r="B210" s="25" t="str">
        <f>VLOOKUP($A210,Para!$D$1:$E$996,2,FALSE)</f>
        <v>BBC Lions Gent</v>
      </c>
      <c r="C210" s="18">
        <f>IF(VLOOKUP($A210,Faciliteiten!$A:$D,3,FALSE)="&gt;=2m",5,IF(VLOOKUP($A210,Faciliteiten!$A:$D,3,FALSE)="&lt;2m-&gt;=1m",3,1))</f>
        <v>5</v>
      </c>
      <c r="D210" s="18">
        <f>IF(VLOOKUP($A210,Faciliteiten!$A:$D,4,FALSE)="Klasse 3",5,IF(VLOOKUP($A210,Faciliteiten!$A:$D,4,FALSE)="Klasse 2",3,1))</f>
        <v>5</v>
      </c>
      <c r="E210" s="20">
        <f t="shared" si="12"/>
        <v>10</v>
      </c>
      <c r="F210" s="6">
        <f>IF(ISERROR(VLOOKUP($A210,'Fanion Heren'!$A:$C,3,FALSE))=TRUE,0,IF(VLOOKUP($A210,'Fanion Heren'!$A:$C,3,FALSE)="BNXT",3,IF(LEFT(VLOOKUP($A210,'Fanion Heren'!$A:$C,3,FALSE),1)="T",3,IF(LEFT(VLOOKUP($A210,'Fanion Heren'!$A:$C,3,FALSE),1)="L",2,IF(LEFT(VLOOKUP($A210,'Fanion Heren'!$A:$C,3,FALSE),1)="P",1,0)))))</f>
        <v>0</v>
      </c>
      <c r="G210" s="6">
        <f>IF(ISERROR(VLOOKUP($A210,'Fanion Heren'!$E:$G,3,FALSE))=TRUE,0,IF(VLOOKUP($A210,'Fanion Heren'!$E:$G,3,FALSE)="EML",2,IF(LEFT(VLOOKUP($A210,'Fanion Heren'!$E:$G,3,FALSE),1)="T",2,IF(LEFT(VLOOKUP($A210,'Fanion Heren'!$E:$G,3,FALSE),1)="L",2,IF(LEFT(VLOOKUP($A210,'Fanion Heren'!$E:$G,3,FALSE),1)="P",1,0)))))</f>
        <v>0</v>
      </c>
      <c r="H210" s="6" t="str">
        <f>VLOOKUP($A210,'Aantal &lt;21'!$A:$C,3,FALSE)</f>
        <v/>
      </c>
      <c r="I210" s="6">
        <f>IF(ISERROR(VLOOKUP($A210,Jeugdfonds!$A:$C,3,FALSE))=TRUE,1,IF(VLOOKUP($A210,Jeugdfonds!$A:$C,3,FALSE)&gt;=6000,5,IF(VLOOKUP($A210,Jeugdfonds!$A:$C,3,FALSE)&gt;=3000,4,IF(VLOOKUP($A210,Jeugdfonds!$A:$C,3,FALSE)&gt;=1000,3,IF(VLOOKUP($A210,Jeugdfonds!$A:$C,3,FALSE)&gt;=100,2,1)))))</f>
        <v>1</v>
      </c>
      <c r="J210" s="10">
        <f t="shared" si="13"/>
        <v>1</v>
      </c>
      <c r="K210" s="7">
        <f>IF(ISERROR(VLOOKUP($A210,'Fanion Dames'!$A:$C,3,FALSE))=TRUE,0,IF(LEFT(VLOOKUP($A210,'Fanion Dames'!$A:$C,3,FALSE),1)="T",3,IF(LEFT(VLOOKUP($A210,'Fanion Dames'!$A:$C,3,FALSE),1)="L",2,IF(LEFT(VLOOKUP($A210,'Fanion Dames'!$A:$C,3,FALSE),1)="P",1,0))))</f>
        <v>0</v>
      </c>
      <c r="L210" s="7">
        <f>IF(ISERROR(VLOOKUP($A210,'Fanion Dames'!$E:$G,3,FALSE))=TRUE,0,IF(LEFT(VLOOKUP($A210,'Fanion Dames'!$E:$G,3,FALSE),1)="T",2,IF(LEFT(VLOOKUP($A210,'Fanion Dames'!$E:$G,3,FALSE),1)="L",2,IF(LEFT(VLOOKUP($A210,'Fanion Dames'!$E:$G,3,FALSE),1)="P",1,0))))</f>
        <v>0</v>
      </c>
      <c r="M210" s="7" t="str">
        <f>VLOOKUP($A210,'Aantal &lt;21'!$A:$D,4,FALSE)</f>
        <v/>
      </c>
      <c r="N210" s="7">
        <f>IF(ISERROR(VLOOKUP(A210,Jeugdfonds!A200:C438,3,FALSE))=TRUE,1,IF(VLOOKUP(A210,Jeugdfonds!A200:C438,3,FALSE)&gt;=6000,5,IF(VLOOKUP(A210,Jeugdfonds!A200:C438,3,FALSE)&gt;=3000,4,IF(VLOOKUP(A210,Jeugdfonds!A200:C438,3,FALSE)&gt;=1000,3,IF(VLOOKUP(A210,Jeugdfonds!A200:C438,3,FALSE)&gt;=100,2,1)))))</f>
        <v>1</v>
      </c>
      <c r="O210" s="16">
        <f t="shared" si="14"/>
        <v>1</v>
      </c>
      <c r="P210" s="12">
        <f>IF(ISERROR(VLOOKUP($A210,Jeugdcoördinator!$A:$C,4,FALSE))=TRUE,0,IF(VLOOKUP($A210,Jeugdcoördinator!$A:$C,4,FALSE)="Professioneel",3,IF(VLOOKUP($A210,Jeugdcoördinator!$A:$C,4,FALSE)="Vrijwilliger",2,0)))</f>
        <v>0</v>
      </c>
      <c r="Q210" s="12">
        <f>IF(VLOOKUP($A210,'Extra Dipl. Onderbouw'!A:C,3,FALSE)="",0,IF(VLOOKUP($A210,'Extra Dipl. Onderbouw'!A:C,3,FALSE)&lt;&gt;"Instructeur B",3,1))</f>
        <v>0</v>
      </c>
      <c r="R210" s="12">
        <f>IF(ISERROR(VLOOKUP($A210,Jeugdleden!$A:$C,3,FALSE))=TRUE,1,IF(VLOOKUP($A210,Jeugdleden!$A:$C,3,FALSE)&gt;=125,5,IF(VLOOKUP($A210,Jeugdleden!$A:$C,3,FALSE)&gt;=100,4,IF(VLOOKUP($A210,Jeugdleden!$A:$C,3,FALSE)&gt;=75,3,IF(VLOOKUP($A210,Jeugdleden!$A:$C,3,FALSE)&gt;=50,2,1)))))</f>
        <v>1</v>
      </c>
      <c r="S210" s="14">
        <f t="shared" si="15"/>
        <v>1</v>
      </c>
    </row>
    <row r="211" spans="1:19" x14ac:dyDescent="0.25">
      <c r="A211" s="25">
        <v>5049</v>
      </c>
      <c r="B211" s="25" t="str">
        <f>VLOOKUP($A211,Para!$D$1:$E$996,2,FALSE)</f>
        <v>Avanti Brugge 2015</v>
      </c>
      <c r="C211" s="18">
        <f>IF(VLOOKUP($A211,Faciliteiten!$A:$D,3,FALSE)="&gt;=2m",5,IF(VLOOKUP($A211,Faciliteiten!$A:$D,3,FALSE)="&lt;2m-&gt;=1m",3,1))</f>
        <v>5</v>
      </c>
      <c r="D211" s="18">
        <f>IF(VLOOKUP($A211,Faciliteiten!$A:$D,4,FALSE)="Klasse 3",5,IF(VLOOKUP($A211,Faciliteiten!$A:$D,4,FALSE)="Klasse 2",3,1))</f>
        <v>5</v>
      </c>
      <c r="E211" s="20">
        <f t="shared" si="12"/>
        <v>10</v>
      </c>
      <c r="F211" s="6">
        <f>IF(ISERROR(VLOOKUP($A211,'Fanion Heren'!$A:$C,3,FALSE))=TRUE,0,IF(VLOOKUP($A211,'Fanion Heren'!$A:$C,3,FALSE)="BNXT",3,IF(LEFT(VLOOKUP($A211,'Fanion Heren'!$A:$C,3,FALSE),1)="T",3,IF(LEFT(VLOOKUP($A211,'Fanion Heren'!$A:$C,3,FALSE),1)="L",2,IF(LEFT(VLOOKUP($A211,'Fanion Heren'!$A:$C,3,FALSE),1)="P",1,0)))))</f>
        <v>3</v>
      </c>
      <c r="G211" s="6">
        <f>IF(ISERROR(VLOOKUP($A211,'Fanion Heren'!$E:$G,3,FALSE))=TRUE,0,IF(VLOOKUP($A211,'Fanion Heren'!$E:$G,3,FALSE)="EML",2,IF(LEFT(VLOOKUP($A211,'Fanion Heren'!$E:$G,3,FALSE),1)="T",2,IF(LEFT(VLOOKUP($A211,'Fanion Heren'!$E:$G,3,FALSE),1)="L",2,IF(LEFT(VLOOKUP($A211,'Fanion Heren'!$E:$G,3,FALSE),1)="P",1,0)))))</f>
        <v>0</v>
      </c>
      <c r="H211" s="6">
        <f>VLOOKUP($A211,'Aantal &lt;21'!$A:$C,3,FALSE)</f>
        <v>5</v>
      </c>
      <c r="I211" s="6">
        <f>IF(ISERROR(VLOOKUP($A211,Jeugdfonds!$A:$C,3,FALSE))=TRUE,1,IF(VLOOKUP($A211,Jeugdfonds!$A:$C,3,FALSE)&gt;=6000,5,IF(VLOOKUP($A211,Jeugdfonds!$A:$C,3,FALSE)&gt;=3000,4,IF(VLOOKUP($A211,Jeugdfonds!$A:$C,3,FALSE)&gt;=1000,3,IF(VLOOKUP($A211,Jeugdfonds!$A:$C,3,FALSE)&gt;=100,2,1)))))</f>
        <v>2</v>
      </c>
      <c r="J211" s="10">
        <f t="shared" si="13"/>
        <v>10</v>
      </c>
      <c r="K211" s="7">
        <f>IF(ISERROR(VLOOKUP($A211,'Fanion Dames'!$A:$C,3,FALSE))=TRUE,0,IF(LEFT(VLOOKUP($A211,'Fanion Dames'!$A:$C,3,FALSE),1)="T",3,IF(LEFT(VLOOKUP($A211,'Fanion Dames'!$A:$C,3,FALSE),1)="L",2,IF(LEFT(VLOOKUP($A211,'Fanion Dames'!$A:$C,3,FALSE),1)="P",1,0))))</f>
        <v>0</v>
      </c>
      <c r="L211" s="7">
        <f>IF(ISERROR(VLOOKUP($A211,'Fanion Dames'!$E:$G,3,FALSE))=TRUE,0,IF(LEFT(VLOOKUP($A211,'Fanion Dames'!$E:$G,3,FALSE),1)="T",2,IF(LEFT(VLOOKUP($A211,'Fanion Dames'!$E:$G,3,FALSE),1)="L",2,IF(LEFT(VLOOKUP($A211,'Fanion Dames'!$E:$G,3,FALSE),1)="P",1,0))))</f>
        <v>0</v>
      </c>
      <c r="M211" s="7" t="str">
        <f>VLOOKUP($A211,'Aantal &lt;21'!$A:$D,4,FALSE)</f>
        <v/>
      </c>
      <c r="N211" s="7">
        <f>IF(ISERROR(VLOOKUP(A211,Jeugdfonds!A201:C439,3,FALSE))=TRUE,1,IF(VLOOKUP(A211,Jeugdfonds!A201:C439,3,FALSE)&gt;=6000,5,IF(VLOOKUP(A211,Jeugdfonds!A201:C439,3,FALSE)&gt;=3000,4,IF(VLOOKUP(A211,Jeugdfonds!A201:C439,3,FALSE)&gt;=1000,3,IF(VLOOKUP(A211,Jeugdfonds!A201:C439,3,FALSE)&gt;=100,2,1)))))</f>
        <v>2</v>
      </c>
      <c r="O211" s="16">
        <f t="shared" si="14"/>
        <v>2</v>
      </c>
      <c r="P211" s="12">
        <f>IF(ISERROR(VLOOKUP($A211,Jeugdcoördinator!$A:$C,4,FALSE))=TRUE,0,IF(VLOOKUP($A211,Jeugdcoördinator!$A:$C,4,FALSE)="Professioneel",3,IF(VLOOKUP($A211,Jeugdcoördinator!$A:$C,4,FALSE)="Vrijwilliger",2,0)))</f>
        <v>0</v>
      </c>
      <c r="Q211" s="12">
        <f>IF(VLOOKUP($A211,'Extra Dipl. Onderbouw'!A:C,3,FALSE)="",0,IF(VLOOKUP($A211,'Extra Dipl. Onderbouw'!A:C,3,FALSE)&lt;&gt;"Instructeur B",3,1))</f>
        <v>1</v>
      </c>
      <c r="R211" s="12">
        <f>IF(ISERROR(VLOOKUP($A211,Jeugdleden!$A:$C,3,FALSE))=TRUE,1,IF(VLOOKUP($A211,Jeugdleden!$A:$C,3,FALSE)&gt;=125,5,IF(VLOOKUP($A211,Jeugdleden!$A:$C,3,FALSE)&gt;=100,4,IF(VLOOKUP($A211,Jeugdleden!$A:$C,3,FALSE)&gt;=75,3,IF(VLOOKUP($A211,Jeugdleden!$A:$C,3,FALSE)&gt;=50,2,1)))))</f>
        <v>5</v>
      </c>
      <c r="S211" s="14">
        <f t="shared" si="15"/>
        <v>6</v>
      </c>
    </row>
    <row r="212" spans="1:19" x14ac:dyDescent="0.25">
      <c r="A212" s="25">
        <v>5050</v>
      </c>
      <c r="B212" s="25" t="str">
        <f>VLOOKUP($A212,Para!$D$1:$E$996,2,FALSE)</f>
        <v>Hove Rabbits</v>
      </c>
      <c r="C212" s="18">
        <f>IF(VLOOKUP($A212,Faciliteiten!$A:$D,3,FALSE)="&gt;=2m",5,IF(VLOOKUP($A212,Faciliteiten!$A:$D,3,FALSE)="&lt;2m-&gt;=1m",3,1))</f>
        <v>5</v>
      </c>
      <c r="D212" s="18">
        <f>IF(VLOOKUP($A212,Faciliteiten!$A:$D,4,FALSE)="Klasse 3",5,IF(VLOOKUP($A212,Faciliteiten!$A:$D,4,FALSE)="Klasse 2",3,1))</f>
        <v>5</v>
      </c>
      <c r="E212" s="20">
        <f t="shared" si="12"/>
        <v>10</v>
      </c>
      <c r="F212" s="6">
        <f>IF(ISERROR(VLOOKUP($A212,'Fanion Heren'!$A:$C,3,FALSE))=TRUE,0,IF(VLOOKUP($A212,'Fanion Heren'!$A:$C,3,FALSE)="BNXT",3,IF(LEFT(VLOOKUP($A212,'Fanion Heren'!$A:$C,3,FALSE),1)="T",3,IF(LEFT(VLOOKUP($A212,'Fanion Heren'!$A:$C,3,FALSE),1)="L",2,IF(LEFT(VLOOKUP($A212,'Fanion Heren'!$A:$C,3,FALSE),1)="P",1,0)))))</f>
        <v>0</v>
      </c>
      <c r="G212" s="6">
        <f>IF(ISERROR(VLOOKUP($A212,'Fanion Heren'!$E:$G,3,FALSE))=TRUE,0,IF(VLOOKUP($A212,'Fanion Heren'!$E:$G,3,FALSE)="EML",2,IF(LEFT(VLOOKUP($A212,'Fanion Heren'!$E:$G,3,FALSE),1)="T",2,IF(LEFT(VLOOKUP($A212,'Fanion Heren'!$E:$G,3,FALSE),1)="L",2,IF(LEFT(VLOOKUP($A212,'Fanion Heren'!$E:$G,3,FALSE),1)="P",1,0)))))</f>
        <v>0</v>
      </c>
      <c r="H212" s="6" t="str">
        <f>VLOOKUP($A212,'Aantal &lt;21'!$A:$C,3,FALSE)</f>
        <v/>
      </c>
      <c r="I212" s="6">
        <f>IF(ISERROR(VLOOKUP($A212,Jeugdfonds!$A:$C,3,FALSE))=TRUE,1,IF(VLOOKUP($A212,Jeugdfonds!$A:$C,3,FALSE)&gt;=6000,5,IF(VLOOKUP($A212,Jeugdfonds!$A:$C,3,FALSE)&gt;=3000,4,IF(VLOOKUP($A212,Jeugdfonds!$A:$C,3,FALSE)&gt;=1000,3,IF(VLOOKUP($A212,Jeugdfonds!$A:$C,3,FALSE)&gt;=100,2,1)))))</f>
        <v>1</v>
      </c>
      <c r="J212" s="10">
        <f t="shared" si="13"/>
        <v>1</v>
      </c>
      <c r="K212" s="7">
        <f>IF(ISERROR(VLOOKUP($A212,'Fanion Dames'!$A:$C,3,FALSE))=TRUE,0,IF(LEFT(VLOOKUP($A212,'Fanion Dames'!$A:$C,3,FALSE),1)="T",3,IF(LEFT(VLOOKUP($A212,'Fanion Dames'!$A:$C,3,FALSE),1)="L",2,IF(LEFT(VLOOKUP($A212,'Fanion Dames'!$A:$C,3,FALSE),1)="P",1,0))))</f>
        <v>0</v>
      </c>
      <c r="L212" s="7">
        <f>IF(ISERROR(VLOOKUP($A212,'Fanion Dames'!$E:$G,3,FALSE))=TRUE,0,IF(LEFT(VLOOKUP($A212,'Fanion Dames'!$E:$G,3,FALSE),1)="T",2,IF(LEFT(VLOOKUP($A212,'Fanion Dames'!$E:$G,3,FALSE),1)="L",2,IF(LEFT(VLOOKUP($A212,'Fanion Dames'!$E:$G,3,FALSE),1)="P",1,0))))</f>
        <v>0</v>
      </c>
      <c r="M212" s="7" t="str">
        <f>VLOOKUP($A212,'Aantal &lt;21'!$A:$D,4,FALSE)</f>
        <v/>
      </c>
      <c r="N212" s="7">
        <f>IF(ISERROR(VLOOKUP(A212,Jeugdfonds!A202:C440,3,FALSE))=TRUE,1,IF(VLOOKUP(A212,Jeugdfonds!A202:C440,3,FALSE)&gt;=6000,5,IF(VLOOKUP(A212,Jeugdfonds!A202:C440,3,FALSE)&gt;=3000,4,IF(VLOOKUP(A212,Jeugdfonds!A202:C440,3,FALSE)&gt;=1000,3,IF(VLOOKUP(A212,Jeugdfonds!A202:C440,3,FALSE)&gt;=100,2,1)))))</f>
        <v>1</v>
      </c>
      <c r="O212" s="16">
        <f t="shared" si="14"/>
        <v>1</v>
      </c>
      <c r="P212" s="12">
        <f>IF(ISERROR(VLOOKUP($A212,Jeugdcoördinator!$A:$C,4,FALSE))=TRUE,0,IF(VLOOKUP($A212,Jeugdcoördinator!$A:$C,4,FALSE)="Professioneel",3,IF(VLOOKUP($A212,Jeugdcoördinator!$A:$C,4,FALSE)="Vrijwilliger",2,0)))</f>
        <v>0</v>
      </c>
      <c r="Q212" s="12">
        <f>IF(VLOOKUP($A212,'Extra Dipl. Onderbouw'!A:C,3,FALSE)="",0,IF(VLOOKUP($A212,'Extra Dipl. Onderbouw'!A:C,3,FALSE)&lt;&gt;"Instructeur B",3,1))</f>
        <v>3</v>
      </c>
      <c r="R212" s="12">
        <f>IF(ISERROR(VLOOKUP($A212,Jeugdleden!$A:$C,3,FALSE))=TRUE,1,IF(VLOOKUP($A212,Jeugdleden!$A:$C,3,FALSE)&gt;=125,5,IF(VLOOKUP($A212,Jeugdleden!$A:$C,3,FALSE)&gt;=100,4,IF(VLOOKUP($A212,Jeugdleden!$A:$C,3,FALSE)&gt;=75,3,IF(VLOOKUP($A212,Jeugdleden!$A:$C,3,FALSE)&gt;=50,2,1)))))</f>
        <v>2</v>
      </c>
      <c r="S212" s="14">
        <f t="shared" si="15"/>
        <v>5</v>
      </c>
    </row>
    <row r="213" spans="1:19" x14ac:dyDescent="0.25">
      <c r="A213" s="25">
        <v>5053</v>
      </c>
      <c r="B213" s="25" t="str">
        <f>VLOOKUP($A213,Para!$D$1:$E$996,2,FALSE)</f>
        <v>Wapper vzw</v>
      </c>
      <c r="C213" s="18">
        <f>IF(VLOOKUP($A213,Faciliteiten!$A:$D,3,FALSE)="&gt;=2m",5,IF(VLOOKUP($A213,Faciliteiten!$A:$D,3,FALSE)="&lt;2m-&gt;=1m",3,1))</f>
        <v>5</v>
      </c>
      <c r="D213" s="18">
        <f>IF(VLOOKUP($A213,Faciliteiten!$A:$D,4,FALSE)="Klasse 3",5,IF(VLOOKUP($A213,Faciliteiten!$A:$D,4,FALSE)="Klasse 2",3,1))</f>
        <v>5</v>
      </c>
      <c r="E213" s="20">
        <f t="shared" si="12"/>
        <v>10</v>
      </c>
      <c r="F213" s="6">
        <f>IF(ISERROR(VLOOKUP($A213,'Fanion Heren'!$A:$C,3,FALSE))=TRUE,0,IF(VLOOKUP($A213,'Fanion Heren'!$A:$C,3,FALSE)="BNXT",3,IF(LEFT(VLOOKUP($A213,'Fanion Heren'!$A:$C,3,FALSE),1)="T",3,IF(LEFT(VLOOKUP($A213,'Fanion Heren'!$A:$C,3,FALSE),1)="L",2,IF(LEFT(VLOOKUP($A213,'Fanion Heren'!$A:$C,3,FALSE),1)="P",1,0)))))</f>
        <v>0</v>
      </c>
      <c r="G213" s="6">
        <f>IF(ISERROR(VLOOKUP($A213,'Fanion Heren'!$E:$G,3,FALSE))=TRUE,0,IF(VLOOKUP($A213,'Fanion Heren'!$E:$G,3,FALSE)="EML",2,IF(LEFT(VLOOKUP($A213,'Fanion Heren'!$E:$G,3,FALSE),1)="T",2,IF(LEFT(VLOOKUP($A213,'Fanion Heren'!$E:$G,3,FALSE),1)="L",2,IF(LEFT(VLOOKUP($A213,'Fanion Heren'!$E:$G,3,FALSE),1)="P",1,0)))))</f>
        <v>0</v>
      </c>
      <c r="H213" s="6" t="str">
        <f>VLOOKUP($A213,'Aantal &lt;21'!$A:$C,3,FALSE)</f>
        <v/>
      </c>
      <c r="I213" s="6">
        <f>IF(ISERROR(VLOOKUP($A213,Jeugdfonds!$A:$C,3,FALSE))=TRUE,1,IF(VLOOKUP($A213,Jeugdfonds!$A:$C,3,FALSE)&gt;=6000,5,IF(VLOOKUP($A213,Jeugdfonds!$A:$C,3,FALSE)&gt;=3000,4,IF(VLOOKUP($A213,Jeugdfonds!$A:$C,3,FALSE)&gt;=1000,3,IF(VLOOKUP($A213,Jeugdfonds!$A:$C,3,FALSE)&gt;=100,2,1)))))</f>
        <v>1</v>
      </c>
      <c r="J213" s="10">
        <f t="shared" si="13"/>
        <v>1</v>
      </c>
      <c r="K213" s="7">
        <f>IF(ISERROR(VLOOKUP($A213,'Fanion Dames'!$A:$C,3,FALSE))=TRUE,0,IF(LEFT(VLOOKUP($A213,'Fanion Dames'!$A:$C,3,FALSE),1)="T",3,IF(LEFT(VLOOKUP($A213,'Fanion Dames'!$A:$C,3,FALSE),1)="L",2,IF(LEFT(VLOOKUP($A213,'Fanion Dames'!$A:$C,3,FALSE),1)="P",1,0))))</f>
        <v>0</v>
      </c>
      <c r="L213" s="7">
        <f>IF(ISERROR(VLOOKUP($A213,'Fanion Dames'!$E:$G,3,FALSE))=TRUE,0,IF(LEFT(VLOOKUP($A213,'Fanion Dames'!$E:$G,3,FALSE),1)="T",2,IF(LEFT(VLOOKUP($A213,'Fanion Dames'!$E:$G,3,FALSE),1)="L",2,IF(LEFT(VLOOKUP($A213,'Fanion Dames'!$E:$G,3,FALSE),1)="P",1,0))))</f>
        <v>0</v>
      </c>
      <c r="M213" s="7" t="str">
        <f>VLOOKUP($A213,'Aantal &lt;21'!$A:$D,4,FALSE)</f>
        <v/>
      </c>
      <c r="N213" s="7">
        <f>IF(ISERROR(VLOOKUP(A213,Jeugdfonds!A203:C442,3,FALSE))=TRUE,1,IF(VLOOKUP(A213,Jeugdfonds!A203:C442,3,FALSE)&gt;=6000,5,IF(VLOOKUP(A213,Jeugdfonds!A203:C442,3,FALSE)&gt;=3000,4,IF(VLOOKUP(A213,Jeugdfonds!A203:C442,3,FALSE)&gt;=1000,3,IF(VLOOKUP(A213,Jeugdfonds!A203:C442,3,FALSE)&gt;=100,2,1)))))</f>
        <v>1</v>
      </c>
      <c r="O213" s="16">
        <f t="shared" si="14"/>
        <v>1</v>
      </c>
      <c r="P213" s="12">
        <f>IF(ISERROR(VLOOKUP($A213,Jeugdcoördinator!$A:$C,4,FALSE))=TRUE,0,IF(VLOOKUP($A213,Jeugdcoördinator!$A:$C,4,FALSE)="Professioneel",3,IF(VLOOKUP($A213,Jeugdcoördinator!$A:$C,4,FALSE)="Vrijwilliger",2,0)))</f>
        <v>0</v>
      </c>
      <c r="Q213" s="12">
        <f>IF(VLOOKUP($A213,'Extra Dipl. Onderbouw'!A:C,3,FALSE)="",0,IF(VLOOKUP($A213,'Extra Dipl. Onderbouw'!A:C,3,FALSE)&lt;&gt;"Instructeur B",3,1))</f>
        <v>0</v>
      </c>
      <c r="R213" s="12">
        <f>IF(ISERROR(VLOOKUP($A213,Jeugdleden!$A:$C,3,FALSE))=TRUE,1,IF(VLOOKUP($A213,Jeugdleden!$A:$C,3,FALSE)&gt;=125,5,IF(VLOOKUP($A213,Jeugdleden!$A:$C,3,FALSE)&gt;=100,4,IF(VLOOKUP($A213,Jeugdleden!$A:$C,3,FALSE)&gt;=75,3,IF(VLOOKUP($A213,Jeugdleden!$A:$C,3,FALSE)&gt;=50,2,1)))))</f>
        <v>1</v>
      </c>
      <c r="S213" s="14">
        <f t="shared" si="15"/>
        <v>1</v>
      </c>
    </row>
    <row r="214" spans="1:19" x14ac:dyDescent="0.25">
      <c r="A214" s="25">
        <v>5055</v>
      </c>
      <c r="B214" s="25" t="str">
        <f>VLOOKUP($A214,Para!$D$1:$E$996,2,FALSE)</f>
        <v>BC Lions Genk</v>
      </c>
      <c r="C214" s="18">
        <f>IF(VLOOKUP($A214,Faciliteiten!$A:$D,3,FALSE)="&gt;=2m",5,IF(VLOOKUP($A214,Faciliteiten!$A:$D,3,FALSE)="&lt;2m-&gt;=1m",3,1))</f>
        <v>1</v>
      </c>
      <c r="D214" s="18">
        <f>IF(VLOOKUP($A214,Faciliteiten!$A:$D,4,FALSE)="Klasse 3",5,IF(VLOOKUP($A214,Faciliteiten!$A:$D,4,FALSE)="Klasse 2",3,1))</f>
        <v>5</v>
      </c>
      <c r="E214" s="20">
        <f t="shared" si="12"/>
        <v>6</v>
      </c>
      <c r="F214" s="6">
        <f>IF(ISERROR(VLOOKUP($A214,'Fanion Heren'!$A:$C,3,FALSE))=TRUE,0,IF(VLOOKUP($A214,'Fanion Heren'!$A:$C,3,FALSE)="BNXT",3,IF(LEFT(VLOOKUP($A214,'Fanion Heren'!$A:$C,3,FALSE),1)="T",3,IF(LEFT(VLOOKUP($A214,'Fanion Heren'!$A:$C,3,FALSE),1)="L",2,IF(LEFT(VLOOKUP($A214,'Fanion Heren'!$A:$C,3,FALSE),1)="P",1,0)))))</f>
        <v>0</v>
      </c>
      <c r="G214" s="6">
        <f>IF(ISERROR(VLOOKUP($A214,'Fanion Heren'!$E:$G,3,FALSE))=TRUE,0,IF(VLOOKUP($A214,'Fanion Heren'!$E:$G,3,FALSE)="EML",2,IF(LEFT(VLOOKUP($A214,'Fanion Heren'!$E:$G,3,FALSE),1)="T",2,IF(LEFT(VLOOKUP($A214,'Fanion Heren'!$E:$G,3,FALSE),1)="L",2,IF(LEFT(VLOOKUP($A214,'Fanion Heren'!$E:$G,3,FALSE),1)="P",1,0)))))</f>
        <v>0</v>
      </c>
      <c r="H214" s="6" t="str">
        <f>VLOOKUP($A214,'Aantal &lt;21'!$A:$C,3,FALSE)</f>
        <v/>
      </c>
      <c r="I214" s="6">
        <f>IF(ISERROR(VLOOKUP($A214,Jeugdfonds!$A:$C,3,FALSE))=TRUE,1,IF(VLOOKUP($A214,Jeugdfonds!$A:$C,3,FALSE)&gt;=6000,5,IF(VLOOKUP($A214,Jeugdfonds!$A:$C,3,FALSE)&gt;=3000,4,IF(VLOOKUP($A214,Jeugdfonds!$A:$C,3,FALSE)&gt;=1000,3,IF(VLOOKUP($A214,Jeugdfonds!$A:$C,3,FALSE)&gt;=100,2,1)))))</f>
        <v>1</v>
      </c>
      <c r="J214" s="10">
        <f t="shared" si="13"/>
        <v>1</v>
      </c>
      <c r="K214" s="7">
        <f>IF(ISERROR(VLOOKUP($A214,'Fanion Dames'!$A:$C,3,FALSE))=TRUE,0,IF(LEFT(VLOOKUP($A214,'Fanion Dames'!$A:$C,3,FALSE),1)="T",3,IF(LEFT(VLOOKUP($A214,'Fanion Dames'!$A:$C,3,FALSE),1)="L",2,IF(LEFT(VLOOKUP($A214,'Fanion Dames'!$A:$C,3,FALSE),1)="P",1,0))))</f>
        <v>0</v>
      </c>
      <c r="L214" s="7">
        <f>IF(ISERROR(VLOOKUP($A214,'Fanion Dames'!$E:$G,3,FALSE))=TRUE,0,IF(LEFT(VLOOKUP($A214,'Fanion Dames'!$E:$G,3,FALSE),1)="T",2,IF(LEFT(VLOOKUP($A214,'Fanion Dames'!$E:$G,3,FALSE),1)="L",2,IF(LEFT(VLOOKUP($A214,'Fanion Dames'!$E:$G,3,FALSE),1)="P",1,0))))</f>
        <v>0</v>
      </c>
      <c r="M214" s="7" t="str">
        <f>VLOOKUP($A214,'Aantal &lt;21'!$A:$D,4,FALSE)</f>
        <v/>
      </c>
      <c r="N214" s="7">
        <f>IF(ISERROR(VLOOKUP(A214,Jeugdfonds!A204:C444,3,FALSE))=TRUE,1,IF(VLOOKUP(A214,Jeugdfonds!A204:C444,3,FALSE)&gt;=6000,5,IF(VLOOKUP(A214,Jeugdfonds!A204:C444,3,FALSE)&gt;=3000,4,IF(VLOOKUP(A214,Jeugdfonds!A204:C444,3,FALSE)&gt;=1000,3,IF(VLOOKUP(A214,Jeugdfonds!A204:C444,3,FALSE)&gt;=100,2,1)))))</f>
        <v>1</v>
      </c>
      <c r="O214" s="16">
        <f t="shared" si="14"/>
        <v>1</v>
      </c>
      <c r="P214" s="12">
        <f>IF(ISERROR(VLOOKUP($A214,Jeugdcoördinator!$A:$C,4,FALSE))=TRUE,0,IF(VLOOKUP($A214,Jeugdcoördinator!$A:$C,4,FALSE)="Professioneel",3,IF(VLOOKUP($A214,Jeugdcoördinator!$A:$C,4,FALSE)="Vrijwilliger",2,0)))</f>
        <v>0</v>
      </c>
      <c r="Q214" s="12">
        <f>IF(VLOOKUP($A214,'Extra Dipl. Onderbouw'!A:C,3,FALSE)="",0,IF(VLOOKUP($A214,'Extra Dipl. Onderbouw'!A:C,3,FALSE)&lt;&gt;"Instructeur B",3,1))</f>
        <v>0</v>
      </c>
      <c r="R214" s="12">
        <f>IF(ISERROR(VLOOKUP($A214,Jeugdleden!$A:$C,3,FALSE))=TRUE,1,IF(VLOOKUP($A214,Jeugdleden!$A:$C,3,FALSE)&gt;=125,5,IF(VLOOKUP($A214,Jeugdleden!$A:$C,3,FALSE)&gt;=100,4,IF(VLOOKUP($A214,Jeugdleden!$A:$C,3,FALSE)&gt;=75,3,IF(VLOOKUP($A214,Jeugdleden!$A:$C,3,FALSE)&gt;=50,2,1)))))</f>
        <v>3</v>
      </c>
      <c r="S214" s="14">
        <f t="shared" si="15"/>
        <v>3</v>
      </c>
    </row>
    <row r="215" spans="1:19" x14ac:dyDescent="0.25">
      <c r="A215" s="25">
        <v>5057</v>
      </c>
      <c r="B215" s="25" t="str">
        <f>VLOOKUP($A215,Para!$D$1:$E$996,2,FALSE)</f>
        <v>Helchteren 2020</v>
      </c>
      <c r="C215" s="18">
        <f>IF(VLOOKUP($A215,Faciliteiten!$A:$D,3,FALSE)="&gt;=2m",5,IF(VLOOKUP($A215,Faciliteiten!$A:$D,3,FALSE)="&lt;2m-&gt;=1m",3,1))</f>
        <v>5</v>
      </c>
      <c r="D215" s="18">
        <f>IF(VLOOKUP($A215,Faciliteiten!$A:$D,4,FALSE)="Klasse 3",5,IF(VLOOKUP($A215,Faciliteiten!$A:$D,4,FALSE)="Klasse 2",3,1))</f>
        <v>5</v>
      </c>
      <c r="E215" s="20">
        <f t="shared" si="12"/>
        <v>10</v>
      </c>
      <c r="F215" s="6">
        <f>IF(ISERROR(VLOOKUP($A215,'Fanion Heren'!$A:$C,3,FALSE))=TRUE,0,IF(VLOOKUP($A215,'Fanion Heren'!$A:$C,3,FALSE)="BNXT",3,IF(LEFT(VLOOKUP($A215,'Fanion Heren'!$A:$C,3,FALSE),1)="T",3,IF(LEFT(VLOOKUP($A215,'Fanion Heren'!$A:$C,3,FALSE),1)="L",2,IF(LEFT(VLOOKUP($A215,'Fanion Heren'!$A:$C,3,FALSE),1)="P",1,0)))))</f>
        <v>0</v>
      </c>
      <c r="G215" s="6">
        <f>IF(ISERROR(VLOOKUP($A215,'Fanion Heren'!$E:$G,3,FALSE))=TRUE,0,IF(VLOOKUP($A215,'Fanion Heren'!$E:$G,3,FALSE)="EML",2,IF(LEFT(VLOOKUP($A215,'Fanion Heren'!$E:$G,3,FALSE),1)="T",2,IF(LEFT(VLOOKUP($A215,'Fanion Heren'!$E:$G,3,FALSE),1)="L",2,IF(LEFT(VLOOKUP($A215,'Fanion Heren'!$E:$G,3,FALSE),1)="P",1,0)))))</f>
        <v>0</v>
      </c>
      <c r="H215" s="6" t="str">
        <f>VLOOKUP($A215,'Aantal &lt;21'!$A:$C,3,FALSE)</f>
        <v/>
      </c>
      <c r="I215" s="6">
        <f>IF(ISERROR(VLOOKUP($A215,Jeugdfonds!$A:$C,3,FALSE))=TRUE,1,IF(VLOOKUP($A215,Jeugdfonds!$A:$C,3,FALSE)&gt;=6000,5,IF(VLOOKUP($A215,Jeugdfonds!$A:$C,3,FALSE)&gt;=3000,4,IF(VLOOKUP($A215,Jeugdfonds!$A:$C,3,FALSE)&gt;=1000,3,IF(VLOOKUP($A215,Jeugdfonds!$A:$C,3,FALSE)&gt;=100,2,1)))))</f>
        <v>1</v>
      </c>
      <c r="J215" s="10">
        <f t="shared" si="13"/>
        <v>1</v>
      </c>
      <c r="K215" s="7">
        <f>IF(ISERROR(VLOOKUP($A215,'Fanion Dames'!$A:$C,3,FALSE))=TRUE,0,IF(LEFT(VLOOKUP($A215,'Fanion Dames'!$A:$C,3,FALSE),1)="T",3,IF(LEFT(VLOOKUP($A215,'Fanion Dames'!$A:$C,3,FALSE),1)="L",2,IF(LEFT(VLOOKUP($A215,'Fanion Dames'!$A:$C,3,FALSE),1)="P",1,0))))</f>
        <v>0</v>
      </c>
      <c r="L215" s="7">
        <f>IF(ISERROR(VLOOKUP($A215,'Fanion Dames'!$E:$G,3,FALSE))=TRUE,0,IF(LEFT(VLOOKUP($A215,'Fanion Dames'!$E:$G,3,FALSE),1)="T",2,IF(LEFT(VLOOKUP($A215,'Fanion Dames'!$E:$G,3,FALSE),1)="L",2,IF(LEFT(VLOOKUP($A215,'Fanion Dames'!$E:$G,3,FALSE),1)="P",1,0))))</f>
        <v>0</v>
      </c>
      <c r="M215" s="7" t="str">
        <f>VLOOKUP($A215,'Aantal &lt;21'!$A:$D,4,FALSE)</f>
        <v/>
      </c>
      <c r="N215" s="7">
        <f>IF(ISERROR(VLOOKUP(A215,Jeugdfonds!A206:C446,3,FALSE))=TRUE,1,IF(VLOOKUP(A215,Jeugdfonds!A206:C446,3,FALSE)&gt;=6000,5,IF(VLOOKUP(A215,Jeugdfonds!A206:C446,3,FALSE)&gt;=3000,4,IF(VLOOKUP(A215,Jeugdfonds!A206:C446,3,FALSE)&gt;=1000,3,IF(VLOOKUP(A215,Jeugdfonds!A206:C446,3,FALSE)&gt;=100,2,1)))))</f>
        <v>1</v>
      </c>
      <c r="O215" s="16">
        <f t="shared" si="14"/>
        <v>1</v>
      </c>
      <c r="P215" s="12">
        <f>IF(ISERROR(VLOOKUP($A215,Jeugdcoördinator!$A:$C,4,FALSE))=TRUE,0,IF(VLOOKUP($A215,Jeugdcoördinator!$A:$C,4,FALSE)="Professioneel",3,IF(VLOOKUP($A215,Jeugdcoördinator!$A:$C,4,FALSE)="Vrijwilliger",2,0)))</f>
        <v>0</v>
      </c>
      <c r="Q215" s="12">
        <f>IF(VLOOKUP($A215,'Extra Dipl. Onderbouw'!A:C,3,FALSE)="",0,IF(VLOOKUP($A215,'Extra Dipl. Onderbouw'!A:C,3,FALSE)&lt;&gt;"Instructeur B",3,1))</f>
        <v>0</v>
      </c>
      <c r="R215" s="12">
        <f>IF(ISERROR(VLOOKUP($A215,Jeugdleden!$A:$C,3,FALSE))=TRUE,1,IF(VLOOKUP($A215,Jeugdleden!$A:$C,3,FALSE)&gt;=125,5,IF(VLOOKUP($A215,Jeugdleden!$A:$C,3,FALSE)&gt;=100,4,IF(VLOOKUP($A215,Jeugdleden!$A:$C,3,FALSE)&gt;=75,3,IF(VLOOKUP($A215,Jeugdleden!$A:$C,3,FALSE)&gt;=50,2,1)))))</f>
        <v>1</v>
      </c>
      <c r="S215" s="14">
        <f t="shared" si="15"/>
        <v>1</v>
      </c>
    </row>
    <row r="216" spans="1:19" x14ac:dyDescent="0.25">
      <c r="A216" s="53">
        <v>5058</v>
      </c>
      <c r="B216" s="53" t="str">
        <f>VLOOKUP($A216,Para!$D$1:$E$996,2,FALSE)</f>
        <v>B-Ballers Diksmuide</v>
      </c>
      <c r="C216" s="54">
        <f>IF(VLOOKUP($A216,Faciliteiten!$A:$D,3,FALSE)="&gt;=2m",5,IF(VLOOKUP($A216,Faciliteiten!$A:$D,3,FALSE)="&lt;2m-&gt;=1m",3,1))</f>
        <v>5</v>
      </c>
      <c r="D216" s="54">
        <f>IF(VLOOKUP($A216,Faciliteiten!$A:$D,4,FALSE)="Klasse 3",5,IF(VLOOKUP($A216,Faciliteiten!$A:$D,4,FALSE)="Klasse 2",3,1))</f>
        <v>5</v>
      </c>
      <c r="E216" s="55">
        <f t="shared" si="12"/>
        <v>10</v>
      </c>
      <c r="F216" s="6">
        <f>IF(ISERROR(VLOOKUP($A216,'Fanion Heren'!$A:$C,3,FALSE))=TRUE,0,IF(VLOOKUP($A216,'Fanion Heren'!$A:$C,3,FALSE)="BNXT",3,IF(LEFT(VLOOKUP($A216,'Fanion Heren'!$A:$C,3,FALSE),1)="T",3,IF(LEFT(VLOOKUP($A216,'Fanion Heren'!$A:$C,3,FALSE),1)="L",2,IF(LEFT(VLOOKUP($A216,'Fanion Heren'!$A:$C,3,FALSE),1)="P",1,0)))))</f>
        <v>0</v>
      </c>
      <c r="G216" s="56">
        <f>IF(ISERROR(VLOOKUP($A216,'Fanion Heren'!$E:$G,3,FALSE))=TRUE,0,IF(VLOOKUP($A216,'Fanion Heren'!$E:$G,3,FALSE)="EML",2,IF(LEFT(VLOOKUP($A216,'Fanion Heren'!$E:$G,3,FALSE),1)="T",2,IF(LEFT(VLOOKUP($A216,'Fanion Heren'!$E:$G,3,FALSE),1)="L",2,IF(LEFT(VLOOKUP($A216,'Fanion Heren'!$E:$G,3,FALSE),1)="P",1,0)))))</f>
        <v>0</v>
      </c>
      <c r="H216" s="56" t="str">
        <f>VLOOKUP($A216,'Aantal &lt;21'!$A:$C,3,FALSE)</f>
        <v/>
      </c>
      <c r="I216" s="56">
        <f>IF(ISERROR(VLOOKUP($A216,Jeugdfonds!$A:$C,3,FALSE))=TRUE,1,IF(VLOOKUP($A216,Jeugdfonds!$A:$C,3,FALSE)&gt;=6000,5,IF(VLOOKUP($A216,Jeugdfonds!$A:$C,3,FALSE)&gt;=3000,4,IF(VLOOKUP($A216,Jeugdfonds!$A:$C,3,FALSE)&gt;=1000,3,IF(VLOOKUP($A216,Jeugdfonds!$A:$C,3,FALSE)&gt;=100,2,1)))))</f>
        <v>1</v>
      </c>
      <c r="J216" s="57">
        <f t="shared" si="13"/>
        <v>1</v>
      </c>
      <c r="K216" s="58">
        <f>IF(ISERROR(VLOOKUP($A216,'Fanion Dames'!$A:$C,3,FALSE))=TRUE,0,IF(LEFT(VLOOKUP($A216,'Fanion Dames'!$A:$C,3,FALSE),1)="T",3,IF(LEFT(VLOOKUP($A216,'Fanion Dames'!$A:$C,3,FALSE),1)="L",2,IF(LEFT(VLOOKUP($A216,'Fanion Dames'!$A:$C,3,FALSE),1)="P",1,0))))</f>
        <v>0</v>
      </c>
      <c r="L216" s="58">
        <f>IF(ISERROR(VLOOKUP($A216,'Fanion Dames'!$E:$G,3,FALSE))=TRUE,0,IF(LEFT(VLOOKUP($A216,'Fanion Dames'!$E:$G,3,FALSE),1)="T",2,IF(LEFT(VLOOKUP($A216,'Fanion Dames'!$E:$G,3,FALSE),1)="L",2,IF(LEFT(VLOOKUP($A216,'Fanion Dames'!$E:$G,3,FALSE),1)="P",1,0))))</f>
        <v>0</v>
      </c>
      <c r="M216" s="58" t="str">
        <f>VLOOKUP($A216,'Aantal &lt;21'!$A:$D,4,FALSE)</f>
        <v/>
      </c>
      <c r="N216" s="58">
        <f>IF(ISERROR(VLOOKUP(A216,Jeugdfonds!A207:C447,3,FALSE))=TRUE,1,IF(VLOOKUP(A216,Jeugdfonds!A207:C447,3,FALSE)&gt;=6000,5,IF(VLOOKUP(A216,Jeugdfonds!A207:C447,3,FALSE)&gt;=3000,4,IF(VLOOKUP(A216,Jeugdfonds!A207:C447,3,FALSE)&gt;=1000,3,IF(VLOOKUP(A216,Jeugdfonds!A207:C447,3,FALSE)&gt;=100,2,1)))))</f>
        <v>1</v>
      </c>
      <c r="O216" s="59">
        <f t="shared" si="14"/>
        <v>1</v>
      </c>
      <c r="P216" s="60">
        <f>IF(ISERROR(VLOOKUP($A216,Jeugdcoördinator!$A:$C,4,FALSE))=TRUE,0,IF(VLOOKUP($A216,Jeugdcoördinator!$A:$C,4,FALSE)="Professioneel",3,IF(VLOOKUP($A216,Jeugdcoördinator!$A:$C,4,FALSE)="Vrijwilliger",2,0)))</f>
        <v>0</v>
      </c>
      <c r="Q216" s="12">
        <f>IF(VLOOKUP($A216,'Extra Dipl. Onderbouw'!A:C,3,FALSE)="",0,IF(VLOOKUP($A216,'Extra Dipl. Onderbouw'!A:C,3,FALSE)&lt;&gt;"Instructeur B",3,1))</f>
        <v>0</v>
      </c>
      <c r="R216" s="60">
        <f>IF(ISERROR(VLOOKUP($A216,Jeugdleden!$A:$C,3,FALSE))=TRUE,1,IF(VLOOKUP($A216,Jeugdleden!$A:$C,3,FALSE)&gt;=125,5,IF(VLOOKUP($A216,Jeugdleden!$A:$C,3,FALSE)&gt;=100,4,IF(VLOOKUP($A216,Jeugdleden!$A:$C,3,FALSE)&gt;=75,3,IF(VLOOKUP($A216,Jeugdleden!$A:$C,3,FALSE)&gt;=50,2,1)))))</f>
        <v>1</v>
      </c>
      <c r="S216" s="61">
        <f t="shared" si="15"/>
        <v>1</v>
      </c>
    </row>
    <row r="217" spans="1:19" x14ac:dyDescent="0.25">
      <c r="A217" s="25">
        <v>5060</v>
      </c>
      <c r="B217" s="25" t="str">
        <f>VLOOKUP($A217,Para!$D$1:$E$996,2,FALSE)</f>
        <v>Torhout Lions</v>
      </c>
      <c r="C217" s="18">
        <f>IF(VLOOKUP($A217,Faciliteiten!$A:$D,3,FALSE)="&gt;=2m",5,IF(VLOOKUP($A217,Faciliteiten!$A:$D,3,FALSE)="&lt;2m-&gt;=1m",3,1))</f>
        <v>5</v>
      </c>
      <c r="D217" s="18">
        <f>IF(VLOOKUP($A217,Faciliteiten!$A:$D,4,FALSE)="Klasse 3",5,IF(VLOOKUP($A217,Faciliteiten!$A:$D,4,FALSE)="Klasse 2",3,1))</f>
        <v>5</v>
      </c>
      <c r="E217" s="20">
        <f t="shared" si="12"/>
        <v>10</v>
      </c>
      <c r="F217" s="6">
        <f>IF(ISERROR(VLOOKUP($A217,'Fanion Heren'!$A:$C,3,FALSE))=TRUE,0,IF(VLOOKUP($A217,'Fanion Heren'!$A:$C,3,FALSE)="BNXT",3,IF(LEFT(VLOOKUP($A217,'Fanion Heren'!$A:$C,3,FALSE),1)="T",3,IF(LEFT(VLOOKUP($A217,'Fanion Heren'!$A:$C,3,FALSE),1)="L",2,IF(LEFT(VLOOKUP($A217,'Fanion Heren'!$A:$C,3,FALSE),1)="P",1,0)))))</f>
        <v>0</v>
      </c>
      <c r="G217" s="6">
        <f>IF(ISERROR(VLOOKUP($A217,'Fanion Heren'!$E:$G,3,FALSE))=TRUE,0,IF(VLOOKUP($A217,'Fanion Heren'!$E:$G,3,FALSE)="EML",2,IF(LEFT(VLOOKUP($A217,'Fanion Heren'!$E:$G,3,FALSE),1)="T",2,IF(LEFT(VLOOKUP($A217,'Fanion Heren'!$E:$G,3,FALSE),1)="L",2,IF(LEFT(VLOOKUP($A217,'Fanion Heren'!$E:$G,3,FALSE),1)="P",1,0)))))</f>
        <v>0</v>
      </c>
      <c r="H217" s="6" t="str">
        <f>VLOOKUP($A217,'Aantal &lt;21'!$A:$C,3,FALSE)</f>
        <v/>
      </c>
      <c r="I217" s="6">
        <f>IF(ISERROR(VLOOKUP($A217,Jeugdfonds!$A:$C,3,FALSE))=TRUE,1,IF(VLOOKUP($A217,Jeugdfonds!$A:$C,3,FALSE)&gt;=6000,5,IF(VLOOKUP($A217,Jeugdfonds!$A:$C,3,FALSE)&gt;=3000,4,IF(VLOOKUP($A217,Jeugdfonds!$A:$C,3,FALSE)&gt;=1000,3,IF(VLOOKUP($A217,Jeugdfonds!$A:$C,3,FALSE)&gt;=100,2,1)))))</f>
        <v>1</v>
      </c>
      <c r="J217" s="10">
        <f t="shared" si="13"/>
        <v>1</v>
      </c>
      <c r="K217" s="7">
        <f>IF(ISERROR(VLOOKUP($A217,'Fanion Dames'!$A:$C,3,FALSE))=TRUE,0,IF(LEFT(VLOOKUP($A217,'Fanion Dames'!$A:$C,3,FALSE),1)="T",3,IF(LEFT(VLOOKUP($A217,'Fanion Dames'!$A:$C,3,FALSE),1)="L",2,IF(LEFT(VLOOKUP($A217,'Fanion Dames'!$A:$C,3,FALSE),1)="P",1,0))))</f>
        <v>1</v>
      </c>
      <c r="L217" s="7">
        <f>IF(ISERROR(VLOOKUP($A217,'Fanion Dames'!$E:$G,3,FALSE))=TRUE,0,IF(LEFT(VLOOKUP($A217,'Fanion Dames'!$E:$G,3,FALSE),1)="T",2,IF(LEFT(VLOOKUP($A217,'Fanion Dames'!$E:$G,3,FALSE),1)="L",2,IF(LEFT(VLOOKUP($A217,'Fanion Dames'!$E:$G,3,FALSE),1)="P",1,0))))</f>
        <v>0</v>
      </c>
      <c r="M217" s="7" t="str">
        <f>VLOOKUP($A217,'Aantal &lt;21'!$A:$D,4,FALSE)</f>
        <v/>
      </c>
      <c r="N217" s="7">
        <f>IF(ISERROR(VLOOKUP(A217,Jeugdfonds!A209:C449,3,FALSE))=TRUE,1,IF(VLOOKUP(A217,Jeugdfonds!A209:C449,3,FALSE)&gt;=6000,5,IF(VLOOKUP(A217,Jeugdfonds!A209:C449,3,FALSE)&gt;=3000,4,IF(VLOOKUP(A217,Jeugdfonds!A209:C449,3,FALSE)&gt;=1000,3,IF(VLOOKUP(A217,Jeugdfonds!A209:C449,3,FALSE)&gt;=100,2,1)))))</f>
        <v>1</v>
      </c>
      <c r="O217" s="16">
        <f t="shared" si="14"/>
        <v>2</v>
      </c>
      <c r="P217" s="12">
        <f>IF(ISERROR(VLOOKUP($A217,Jeugdcoördinator!$A:$C,4,FALSE))=TRUE,0,IF(VLOOKUP($A217,Jeugdcoördinator!$A:$C,4,FALSE)="Professioneel",3,IF(VLOOKUP($A217,Jeugdcoördinator!$A:$C,4,FALSE)="Vrijwilliger",2,0)))</f>
        <v>0</v>
      </c>
      <c r="Q217" s="12">
        <f>IF(VLOOKUP($A217,'Extra Dipl. Onderbouw'!A:C,3,FALSE)="",0,IF(VLOOKUP($A217,'Extra Dipl. Onderbouw'!A:C,3,FALSE)&lt;&gt;"Instructeur B",3,1))</f>
        <v>0</v>
      </c>
      <c r="R217" s="12">
        <f>IF(ISERROR(VLOOKUP($A217,Jeugdleden!$A:$C,3,FALSE))=TRUE,1,IF(VLOOKUP($A217,Jeugdleden!$A:$C,3,FALSE)&gt;=125,5,IF(VLOOKUP($A217,Jeugdleden!$A:$C,3,FALSE)&gt;=100,4,IF(VLOOKUP($A217,Jeugdleden!$A:$C,3,FALSE)&gt;=75,3,IF(VLOOKUP($A217,Jeugdleden!$A:$C,3,FALSE)&gt;=50,2,1)))))</f>
        <v>3</v>
      </c>
      <c r="S217" s="14">
        <f t="shared" si="15"/>
        <v>3</v>
      </c>
    </row>
    <row r="218" spans="1:19" x14ac:dyDescent="0.25">
      <c r="A218" s="25">
        <v>5061</v>
      </c>
      <c r="B218" s="25" t="str">
        <f>VLOOKUP($A218,Para!$D$1:$E$996,2,FALSE)</f>
        <v>BT Lauwe</v>
      </c>
      <c r="C218" s="18">
        <f>IF(VLOOKUP($A218,Faciliteiten!$A:$D,3,FALSE)="&gt;=2m",5,IF(VLOOKUP($A218,Faciliteiten!$A:$D,3,FALSE)="&lt;2m-&gt;=1m",3,1))</f>
        <v>5</v>
      </c>
      <c r="D218" s="18">
        <f>IF(VLOOKUP($A218,Faciliteiten!$A:$D,4,FALSE)="Klasse 3",5,IF(VLOOKUP($A218,Faciliteiten!$A:$D,4,FALSE)="Klasse 2",3,1))</f>
        <v>5</v>
      </c>
      <c r="E218" s="20">
        <f t="shared" si="12"/>
        <v>10</v>
      </c>
      <c r="F218" s="6">
        <f>IF(ISERROR(VLOOKUP($A218,'Fanion Heren'!$A:$C,3,FALSE))=TRUE,0,IF(VLOOKUP($A218,'Fanion Heren'!$A:$C,3,FALSE)="BNXT",3,IF(LEFT(VLOOKUP($A218,'Fanion Heren'!$A:$C,3,FALSE),1)="T",3,IF(LEFT(VLOOKUP($A218,'Fanion Heren'!$A:$C,3,FALSE),1)="L",2,IF(LEFT(VLOOKUP($A218,'Fanion Heren'!$A:$C,3,FALSE),1)="P",1,0)))))</f>
        <v>0</v>
      </c>
      <c r="G218" s="6">
        <f>IF(ISERROR(VLOOKUP($A218,'Fanion Heren'!$E:$G,3,FALSE))=TRUE,0,IF(VLOOKUP($A218,'Fanion Heren'!$E:$G,3,FALSE)="EML",2,IF(LEFT(VLOOKUP($A218,'Fanion Heren'!$E:$G,3,FALSE),1)="T",2,IF(LEFT(VLOOKUP($A218,'Fanion Heren'!$E:$G,3,FALSE),1)="L",2,IF(LEFT(VLOOKUP($A218,'Fanion Heren'!$E:$G,3,FALSE),1)="P",1,0)))))</f>
        <v>0</v>
      </c>
      <c r="H218" s="6" t="str">
        <f>VLOOKUP($A218,'Aantal &lt;21'!$A:$C,3,FALSE)</f>
        <v/>
      </c>
      <c r="I218" s="6">
        <f>IF(ISERROR(VLOOKUP($A218,Jeugdfonds!$A:$C,3,FALSE))=TRUE,1,IF(VLOOKUP($A218,Jeugdfonds!$A:$C,3,FALSE)&gt;=6000,5,IF(VLOOKUP($A218,Jeugdfonds!$A:$C,3,FALSE)&gt;=3000,4,IF(VLOOKUP($A218,Jeugdfonds!$A:$C,3,FALSE)&gt;=1000,3,IF(VLOOKUP($A218,Jeugdfonds!$A:$C,3,FALSE)&gt;=100,2,1)))))</f>
        <v>1</v>
      </c>
      <c r="J218" s="10">
        <f t="shared" si="13"/>
        <v>1</v>
      </c>
      <c r="K218" s="7">
        <f>IF(ISERROR(VLOOKUP($A218,'Fanion Dames'!$A:$C,3,FALSE))=TRUE,0,IF(LEFT(VLOOKUP($A218,'Fanion Dames'!$A:$C,3,FALSE),1)="T",3,IF(LEFT(VLOOKUP($A218,'Fanion Dames'!$A:$C,3,FALSE),1)="L",2,IF(LEFT(VLOOKUP($A218,'Fanion Dames'!$A:$C,3,FALSE),1)="P",1,0))))</f>
        <v>0</v>
      </c>
      <c r="L218" s="7">
        <f>IF(ISERROR(VLOOKUP($A218,'Fanion Dames'!$E:$G,3,FALSE))=TRUE,0,IF(LEFT(VLOOKUP($A218,'Fanion Dames'!$E:$G,3,FALSE),1)="T",2,IF(LEFT(VLOOKUP($A218,'Fanion Dames'!$E:$G,3,FALSE),1)="L",2,IF(LEFT(VLOOKUP($A218,'Fanion Dames'!$E:$G,3,FALSE),1)="P",1,0))))</f>
        <v>0</v>
      </c>
      <c r="M218" s="7" t="str">
        <f>VLOOKUP($A218,'Aantal &lt;21'!$A:$D,4,FALSE)</f>
        <v/>
      </c>
      <c r="N218" s="7">
        <f>IF(ISERROR(VLOOKUP(A218,Jeugdfonds!A210:C450,3,FALSE))=TRUE,1,IF(VLOOKUP(A218,Jeugdfonds!A210:C450,3,FALSE)&gt;=6000,5,IF(VLOOKUP(A218,Jeugdfonds!A210:C450,3,FALSE)&gt;=3000,4,IF(VLOOKUP(A218,Jeugdfonds!A210:C450,3,FALSE)&gt;=1000,3,IF(VLOOKUP(A218,Jeugdfonds!A210:C450,3,FALSE)&gt;=100,2,1)))))</f>
        <v>1</v>
      </c>
      <c r="O218" s="16">
        <f t="shared" si="14"/>
        <v>1</v>
      </c>
      <c r="P218" s="12">
        <f>IF(ISERROR(VLOOKUP($A218,Jeugdcoördinator!$A:$C,4,FALSE))=TRUE,0,IF(VLOOKUP($A218,Jeugdcoördinator!$A:$C,4,FALSE)="Professioneel",3,IF(VLOOKUP($A218,Jeugdcoördinator!$A:$C,4,FALSE)="Vrijwilliger",2,0)))</f>
        <v>0</v>
      </c>
      <c r="Q218" s="12">
        <f>IF(VLOOKUP($A218,'Extra Dipl. Onderbouw'!A:C,3,FALSE)="",0,IF(VLOOKUP($A218,'Extra Dipl. Onderbouw'!A:C,3,FALSE)&lt;&gt;"Instructeur B",3,1))</f>
        <v>0</v>
      </c>
      <c r="R218" s="12">
        <f>IF(ISERROR(VLOOKUP($A218,Jeugdleden!$A:$C,3,FALSE))=TRUE,1,IF(VLOOKUP($A218,Jeugdleden!$A:$C,3,FALSE)&gt;=125,5,IF(VLOOKUP($A218,Jeugdleden!$A:$C,3,FALSE)&gt;=100,4,IF(VLOOKUP($A218,Jeugdleden!$A:$C,3,FALSE)&gt;=75,3,IF(VLOOKUP($A218,Jeugdleden!$A:$C,3,FALSE)&gt;=50,2,1)))))</f>
        <v>1</v>
      </c>
      <c r="S218" s="14">
        <f t="shared" si="15"/>
        <v>1</v>
      </c>
    </row>
    <row r="219" spans="1:19" x14ac:dyDescent="0.25">
      <c r="A219" s="25">
        <v>5063</v>
      </c>
      <c r="B219" s="25" t="str">
        <f>VLOOKUP($A219,Para!$D$1:$E$996,2,FALSE)</f>
        <v>Rolling Thunders Wetteren</v>
      </c>
      <c r="C219" s="18">
        <f>IF(VLOOKUP($A219,Faciliteiten!$A:$D,3,FALSE)="&gt;=2m",5,IF(VLOOKUP($A219,Faciliteiten!$A:$D,3,FALSE)="&lt;2m-&gt;=1m",3,1))</f>
        <v>5</v>
      </c>
      <c r="D219" s="18">
        <f>IF(VLOOKUP($A219,Faciliteiten!$A:$D,4,FALSE)="Klasse 3",5,IF(VLOOKUP($A219,Faciliteiten!$A:$D,4,FALSE)="Klasse 2",3,1))</f>
        <v>5</v>
      </c>
      <c r="E219" s="20">
        <f t="shared" si="12"/>
        <v>10</v>
      </c>
      <c r="F219" s="6">
        <f>IF(ISERROR(VLOOKUP($A219,'Fanion Heren'!$A:$C,3,FALSE))=TRUE,0,IF(VLOOKUP($A219,'Fanion Heren'!$A:$C,3,FALSE)="BNXT",3,IF(LEFT(VLOOKUP($A219,'Fanion Heren'!$A:$C,3,FALSE),1)="T",3,IF(LEFT(VLOOKUP($A219,'Fanion Heren'!$A:$C,3,FALSE),1)="L",2,IF(LEFT(VLOOKUP($A219,'Fanion Heren'!$A:$C,3,FALSE),1)="P",1,0)))))</f>
        <v>0</v>
      </c>
      <c r="G219" s="6">
        <f>IF(ISERROR(VLOOKUP($A219,'Fanion Heren'!$E:$G,3,FALSE))=TRUE,0,IF(VLOOKUP($A219,'Fanion Heren'!$E:$G,3,FALSE)="EML",2,IF(LEFT(VLOOKUP($A219,'Fanion Heren'!$E:$G,3,FALSE),1)="T",2,IF(LEFT(VLOOKUP($A219,'Fanion Heren'!$E:$G,3,FALSE),1)="L",2,IF(LEFT(VLOOKUP($A219,'Fanion Heren'!$E:$G,3,FALSE),1)="P",1,0)))))</f>
        <v>0</v>
      </c>
      <c r="H219" s="6" t="str">
        <f>VLOOKUP($A219,'Aantal &lt;21'!$A:$C,3,FALSE)</f>
        <v/>
      </c>
      <c r="I219" s="6">
        <f>IF(ISERROR(VLOOKUP($A219,Jeugdfonds!$A:$C,3,FALSE))=TRUE,1,IF(VLOOKUP($A219,Jeugdfonds!$A:$C,3,FALSE)&gt;=6000,5,IF(VLOOKUP($A219,Jeugdfonds!$A:$C,3,FALSE)&gt;=3000,4,IF(VLOOKUP($A219,Jeugdfonds!$A:$C,3,FALSE)&gt;=1000,3,IF(VLOOKUP($A219,Jeugdfonds!$A:$C,3,FALSE)&gt;=100,2,1)))))</f>
        <v>1</v>
      </c>
      <c r="J219" s="10">
        <f t="shared" si="13"/>
        <v>1</v>
      </c>
      <c r="K219" s="7">
        <f>IF(ISERROR(VLOOKUP($A219,'Fanion Dames'!$A:$C,3,FALSE))=TRUE,0,IF(LEFT(VLOOKUP($A219,'Fanion Dames'!$A:$C,3,FALSE),1)="T",3,IF(LEFT(VLOOKUP($A219,'Fanion Dames'!$A:$C,3,FALSE),1)="L",2,IF(LEFT(VLOOKUP($A219,'Fanion Dames'!$A:$C,3,FALSE),1)="P",1,0))))</f>
        <v>0</v>
      </c>
      <c r="L219" s="7">
        <f>IF(ISERROR(VLOOKUP($A219,'Fanion Dames'!$E:$G,3,FALSE))=TRUE,0,IF(LEFT(VLOOKUP($A219,'Fanion Dames'!$E:$G,3,FALSE),1)="T",2,IF(LEFT(VLOOKUP($A219,'Fanion Dames'!$E:$G,3,FALSE),1)="L",2,IF(LEFT(VLOOKUP($A219,'Fanion Dames'!$E:$G,3,FALSE),1)="P",1,0))))</f>
        <v>0</v>
      </c>
      <c r="M219" s="7" t="str">
        <f>VLOOKUP($A219,'Aantal &lt;21'!$A:$D,4,FALSE)</f>
        <v/>
      </c>
      <c r="N219" s="7">
        <f>IF(ISERROR(VLOOKUP(A219,Jeugdfonds!A212:C452,3,FALSE))=TRUE,1,IF(VLOOKUP(A219,Jeugdfonds!A212:C452,3,FALSE)&gt;=6000,5,IF(VLOOKUP(A219,Jeugdfonds!A212:C452,3,FALSE)&gt;=3000,4,IF(VLOOKUP(A219,Jeugdfonds!A212:C452,3,FALSE)&gt;=1000,3,IF(VLOOKUP(A219,Jeugdfonds!A212:C452,3,FALSE)&gt;=100,2,1)))))</f>
        <v>1</v>
      </c>
      <c r="O219" s="16">
        <f t="shared" si="14"/>
        <v>1</v>
      </c>
      <c r="P219" s="12">
        <f>IF(ISERROR(VLOOKUP($A219,Jeugdcoördinator!$A:$C,4,FALSE))=TRUE,0,IF(VLOOKUP($A219,Jeugdcoördinator!$A:$C,4,FALSE)="Professioneel",3,IF(VLOOKUP($A219,Jeugdcoördinator!$A:$C,4,FALSE)="Vrijwilliger",2,0)))</f>
        <v>0</v>
      </c>
      <c r="Q219" s="12">
        <f>IF(VLOOKUP($A219,'Extra Dipl. Onderbouw'!A:C,3,FALSE)="",0,IF(VLOOKUP($A219,'Extra Dipl. Onderbouw'!A:C,3,FALSE)&lt;&gt;"Instructeur B",3,1))</f>
        <v>0</v>
      </c>
      <c r="R219" s="12">
        <f>IF(ISERROR(VLOOKUP($A219,Jeugdleden!$A:$C,3,FALSE))=TRUE,1,IF(VLOOKUP($A219,Jeugdleden!$A:$C,3,FALSE)&gt;=125,5,IF(VLOOKUP($A219,Jeugdleden!$A:$C,3,FALSE)&gt;=100,4,IF(VLOOKUP($A219,Jeugdleden!$A:$C,3,FALSE)&gt;=75,3,IF(VLOOKUP($A219,Jeugdleden!$A:$C,3,FALSE)&gt;=50,2,1)))))</f>
        <v>1</v>
      </c>
      <c r="S219" s="14">
        <f t="shared" si="15"/>
        <v>1</v>
      </c>
    </row>
    <row r="220" spans="1:19" x14ac:dyDescent="0.25">
      <c r="A220" s="25">
        <v>5064</v>
      </c>
      <c r="B220" s="25" t="str">
        <f>VLOOKUP($A220,Para!$D$1:$E$996,2,FALSE)</f>
        <v>BBC Vesting Denderleeuw</v>
      </c>
      <c r="C220" s="18">
        <f>IF(VLOOKUP($A220,Faciliteiten!$A:$D,3,FALSE)="&gt;=2m",5,IF(VLOOKUP($A220,Faciliteiten!$A:$D,3,FALSE)="&lt;2m-&gt;=1m",3,1))</f>
        <v>1</v>
      </c>
      <c r="D220" s="18">
        <f>IF(VLOOKUP($A220,Faciliteiten!$A:$D,4,FALSE)="Klasse 3",5,IF(VLOOKUP($A220,Faciliteiten!$A:$D,4,FALSE)="Klasse 2",3,1))</f>
        <v>5</v>
      </c>
      <c r="E220" s="20">
        <f t="shared" si="12"/>
        <v>6</v>
      </c>
      <c r="F220" s="6">
        <f>IF(ISERROR(VLOOKUP($A220,'Fanion Heren'!$A:$C,3,FALSE))=TRUE,0,IF(VLOOKUP($A220,'Fanion Heren'!$A:$C,3,FALSE)="BNXT",3,IF(LEFT(VLOOKUP($A220,'Fanion Heren'!$A:$C,3,FALSE),1)="T",3,IF(LEFT(VLOOKUP($A220,'Fanion Heren'!$A:$C,3,FALSE),1)="L",2,IF(LEFT(VLOOKUP($A220,'Fanion Heren'!$A:$C,3,FALSE),1)="P",1,0)))))</f>
        <v>0</v>
      </c>
      <c r="G220" s="6">
        <f>IF(ISERROR(VLOOKUP($A220,'Fanion Heren'!$E:$G,3,FALSE))=TRUE,0,IF(VLOOKUP($A220,'Fanion Heren'!$E:$G,3,FALSE)="EML",2,IF(LEFT(VLOOKUP($A220,'Fanion Heren'!$E:$G,3,FALSE),1)="T",2,IF(LEFT(VLOOKUP($A220,'Fanion Heren'!$E:$G,3,FALSE),1)="L",2,IF(LEFT(VLOOKUP($A220,'Fanion Heren'!$E:$G,3,FALSE),1)="P",1,0)))))</f>
        <v>0</v>
      </c>
      <c r="H220" s="6" t="str">
        <f>VLOOKUP($A220,'Aantal &lt;21'!$A:$C,3,FALSE)</f>
        <v/>
      </c>
      <c r="I220" s="6">
        <f>IF(ISERROR(VLOOKUP($A220,Jeugdfonds!$A:$C,3,FALSE))=TRUE,1,IF(VLOOKUP($A220,Jeugdfonds!$A:$C,3,FALSE)&gt;=6000,5,IF(VLOOKUP($A220,Jeugdfonds!$A:$C,3,FALSE)&gt;=3000,4,IF(VLOOKUP($A220,Jeugdfonds!$A:$C,3,FALSE)&gt;=1000,3,IF(VLOOKUP($A220,Jeugdfonds!$A:$C,3,FALSE)&gt;=100,2,1)))))</f>
        <v>1</v>
      </c>
      <c r="J220" s="10">
        <f t="shared" si="13"/>
        <v>1</v>
      </c>
      <c r="K220" s="7">
        <f>IF(ISERROR(VLOOKUP($A220,'Fanion Dames'!$A:$C,3,FALSE))=TRUE,0,IF(LEFT(VLOOKUP($A220,'Fanion Dames'!$A:$C,3,FALSE),1)="T",3,IF(LEFT(VLOOKUP($A220,'Fanion Dames'!$A:$C,3,FALSE),1)="L",2,IF(LEFT(VLOOKUP($A220,'Fanion Dames'!$A:$C,3,FALSE),1)="P",1,0))))</f>
        <v>1</v>
      </c>
      <c r="L220" s="7">
        <f>IF(ISERROR(VLOOKUP($A220,'Fanion Dames'!$E:$G,3,FALSE))=TRUE,0,IF(LEFT(VLOOKUP($A220,'Fanion Dames'!$E:$G,3,FALSE),1)="T",2,IF(LEFT(VLOOKUP($A220,'Fanion Dames'!$E:$G,3,FALSE),1)="L",2,IF(LEFT(VLOOKUP($A220,'Fanion Dames'!$E:$G,3,FALSE),1)="P",1,0))))</f>
        <v>0</v>
      </c>
      <c r="M220" s="7" t="str">
        <f>VLOOKUP($A220,'Aantal &lt;21'!$A:$D,4,FALSE)</f>
        <v/>
      </c>
      <c r="N220" s="7">
        <f>IF(ISERROR(VLOOKUP(A220,Jeugdfonds!A213:C453,3,FALSE))=TRUE,1,IF(VLOOKUP(A220,Jeugdfonds!A213:C453,3,FALSE)&gt;=6000,5,IF(VLOOKUP(A220,Jeugdfonds!A213:C453,3,FALSE)&gt;=3000,4,IF(VLOOKUP(A220,Jeugdfonds!A213:C453,3,FALSE)&gt;=1000,3,IF(VLOOKUP(A220,Jeugdfonds!A213:C453,3,FALSE)&gt;=100,2,1)))))</f>
        <v>1</v>
      </c>
      <c r="O220" s="16">
        <f t="shared" si="14"/>
        <v>2</v>
      </c>
      <c r="P220" s="12">
        <f>IF(ISERROR(VLOOKUP($A220,Jeugdcoördinator!$A:$C,4,FALSE))=TRUE,0,IF(VLOOKUP($A220,Jeugdcoördinator!$A:$C,4,FALSE)="Professioneel",3,IF(VLOOKUP($A220,Jeugdcoördinator!$A:$C,4,FALSE)="Vrijwilliger",2,0)))</f>
        <v>0</v>
      </c>
      <c r="Q220" s="12">
        <f>IF(VLOOKUP($A220,'Extra Dipl. Onderbouw'!A:C,3,FALSE)="",0,IF(VLOOKUP($A220,'Extra Dipl. Onderbouw'!A:C,3,FALSE)&lt;&gt;"Instructeur B",3,1))</f>
        <v>0</v>
      </c>
      <c r="R220" s="12">
        <f>IF(ISERROR(VLOOKUP($A220,Jeugdleden!$A:$C,3,FALSE))=TRUE,1,IF(VLOOKUP($A220,Jeugdleden!$A:$C,3,FALSE)&gt;=125,5,IF(VLOOKUP($A220,Jeugdleden!$A:$C,3,FALSE)&gt;=100,4,IF(VLOOKUP($A220,Jeugdleden!$A:$C,3,FALSE)&gt;=75,3,IF(VLOOKUP($A220,Jeugdleden!$A:$C,3,FALSE)&gt;=50,2,1)))))</f>
        <v>1</v>
      </c>
      <c r="S220" s="14">
        <f t="shared" si="15"/>
        <v>1</v>
      </c>
    </row>
    <row r="221" spans="1:19" x14ac:dyDescent="0.25">
      <c r="A221" s="25">
        <v>5065</v>
      </c>
      <c r="B221" s="25" t="str">
        <f>VLOOKUP($A221,Para!$D$1:$E$996,2,FALSE)</f>
        <v>BC Polaris Brussel</v>
      </c>
      <c r="C221" s="18">
        <f>IF(VLOOKUP($A221,Faciliteiten!$A:$D,3,FALSE)="&gt;=2m",5,IF(VLOOKUP($A221,Faciliteiten!$A:$D,3,FALSE)="&lt;2m-&gt;=1m",3,1))</f>
        <v>5</v>
      </c>
      <c r="D221" s="18">
        <f>IF(VLOOKUP($A221,Faciliteiten!$A:$D,4,FALSE)="Klasse 3",5,IF(VLOOKUP($A221,Faciliteiten!$A:$D,4,FALSE)="Klasse 2",3,1))</f>
        <v>5</v>
      </c>
      <c r="E221" s="20">
        <f t="shared" si="12"/>
        <v>10</v>
      </c>
      <c r="F221" s="6">
        <f>IF(ISERROR(VLOOKUP($A221,'Fanion Heren'!$A:$C,3,FALSE))=TRUE,0,IF(VLOOKUP($A221,'Fanion Heren'!$A:$C,3,FALSE)="BNXT",3,IF(LEFT(VLOOKUP($A221,'Fanion Heren'!$A:$C,3,FALSE),1)="T",3,IF(LEFT(VLOOKUP($A221,'Fanion Heren'!$A:$C,3,FALSE),1)="L",2,IF(LEFT(VLOOKUP($A221,'Fanion Heren'!$A:$C,3,FALSE),1)="P",1,0)))))</f>
        <v>0</v>
      </c>
      <c r="G221" s="6">
        <f>IF(ISERROR(VLOOKUP($A221,'Fanion Heren'!$E:$G,3,FALSE))=TRUE,0,IF(VLOOKUP($A221,'Fanion Heren'!$E:$G,3,FALSE)="EML",2,IF(LEFT(VLOOKUP($A221,'Fanion Heren'!$E:$G,3,FALSE),1)="T",2,IF(LEFT(VLOOKUP($A221,'Fanion Heren'!$E:$G,3,FALSE),1)="L",2,IF(LEFT(VLOOKUP($A221,'Fanion Heren'!$E:$G,3,FALSE),1)="P",1,0)))))</f>
        <v>0</v>
      </c>
      <c r="H221" s="6" t="str">
        <f>VLOOKUP($A221,'Aantal &lt;21'!$A:$C,3,FALSE)</f>
        <v/>
      </c>
      <c r="I221" s="6">
        <f>IF(ISERROR(VLOOKUP($A221,Jeugdfonds!$A:$C,3,FALSE))=TRUE,1,IF(VLOOKUP($A221,Jeugdfonds!$A:$C,3,FALSE)&gt;=6000,5,IF(VLOOKUP($A221,Jeugdfonds!$A:$C,3,FALSE)&gt;=3000,4,IF(VLOOKUP($A221,Jeugdfonds!$A:$C,3,FALSE)&gt;=1000,3,IF(VLOOKUP($A221,Jeugdfonds!$A:$C,3,FALSE)&gt;=100,2,1)))))</f>
        <v>1</v>
      </c>
      <c r="J221" s="10">
        <f t="shared" si="13"/>
        <v>1</v>
      </c>
      <c r="K221" s="7">
        <f>IF(ISERROR(VLOOKUP($A221,'Fanion Dames'!$A:$C,3,FALSE))=TRUE,0,IF(LEFT(VLOOKUP($A221,'Fanion Dames'!$A:$C,3,FALSE),1)="T",3,IF(LEFT(VLOOKUP($A221,'Fanion Dames'!$A:$C,3,FALSE),1)="L",2,IF(LEFT(VLOOKUP($A221,'Fanion Dames'!$A:$C,3,FALSE),1)="P",1,0))))</f>
        <v>0</v>
      </c>
      <c r="L221" s="7">
        <f>IF(ISERROR(VLOOKUP($A221,'Fanion Dames'!$E:$G,3,FALSE))=TRUE,0,IF(LEFT(VLOOKUP($A221,'Fanion Dames'!$E:$G,3,FALSE),1)="T",2,IF(LEFT(VLOOKUP($A221,'Fanion Dames'!$E:$G,3,FALSE),1)="L",2,IF(LEFT(VLOOKUP($A221,'Fanion Dames'!$E:$G,3,FALSE),1)="P",1,0))))</f>
        <v>0</v>
      </c>
      <c r="M221" s="7" t="str">
        <f>VLOOKUP($A221,'Aantal &lt;21'!$A:$D,4,FALSE)</f>
        <v/>
      </c>
      <c r="N221" s="7">
        <f>IF(ISERROR(VLOOKUP(A221,Jeugdfonds!A214:C454,3,FALSE))=TRUE,1,IF(VLOOKUP(A221,Jeugdfonds!A214:C454,3,FALSE)&gt;=6000,5,IF(VLOOKUP(A221,Jeugdfonds!A214:C454,3,FALSE)&gt;=3000,4,IF(VLOOKUP(A221,Jeugdfonds!A214:C454,3,FALSE)&gt;=1000,3,IF(VLOOKUP(A221,Jeugdfonds!A214:C454,3,FALSE)&gt;=100,2,1)))))</f>
        <v>1</v>
      </c>
      <c r="O221" s="16">
        <f t="shared" si="14"/>
        <v>1</v>
      </c>
      <c r="P221" s="12">
        <f>IF(ISERROR(VLOOKUP($A221,Jeugdcoördinator!$A:$C,4,FALSE))=TRUE,0,IF(VLOOKUP($A221,Jeugdcoördinator!$A:$C,4,FALSE)="Professioneel",3,IF(VLOOKUP($A221,Jeugdcoördinator!$A:$C,4,FALSE)="Vrijwilliger",2,0)))</f>
        <v>0</v>
      </c>
      <c r="Q221" s="12">
        <f>IF(VLOOKUP($A221,'Extra Dipl. Onderbouw'!A:C,3,FALSE)="",0,IF(VLOOKUP($A221,'Extra Dipl. Onderbouw'!A:C,3,FALSE)&lt;&gt;"Instructeur B",3,1))</f>
        <v>0</v>
      </c>
      <c r="R221" s="12">
        <f>IF(ISERROR(VLOOKUP($A221,Jeugdleden!$A:$C,3,FALSE))=TRUE,1,IF(VLOOKUP($A221,Jeugdleden!$A:$C,3,FALSE)&gt;=125,5,IF(VLOOKUP($A221,Jeugdleden!$A:$C,3,FALSE)&gt;=100,4,IF(VLOOKUP($A221,Jeugdleden!$A:$C,3,FALSE)&gt;=75,3,IF(VLOOKUP($A221,Jeugdleden!$A:$C,3,FALSE)&gt;=50,2,1)))))</f>
        <v>4</v>
      </c>
      <c r="S221" s="14">
        <f t="shared" si="15"/>
        <v>4</v>
      </c>
    </row>
    <row r="222" spans="1:19" x14ac:dyDescent="0.25">
      <c r="A222" s="25">
        <v>5066</v>
      </c>
      <c r="B222" s="25" t="str">
        <f>VLOOKUP($A222,Para!$D$1:$E$996,2,FALSE)</f>
        <v>BC Molenbeek</v>
      </c>
      <c r="C222" s="18">
        <f>IF(VLOOKUP($A222,Faciliteiten!$A:$D,3,FALSE)="&gt;=2m",5,IF(VLOOKUP($A222,Faciliteiten!$A:$D,3,FALSE)="&lt;2m-&gt;=1m",3,1))</f>
        <v>5</v>
      </c>
      <c r="D222" s="18">
        <f>IF(VLOOKUP($A222,Faciliteiten!$A:$D,4,FALSE)="Klasse 3",5,IF(VLOOKUP($A222,Faciliteiten!$A:$D,4,FALSE)="Klasse 2",3,1))</f>
        <v>5</v>
      </c>
      <c r="E222" s="20">
        <f t="shared" si="12"/>
        <v>10</v>
      </c>
      <c r="F222" s="6">
        <f>IF(ISERROR(VLOOKUP($A222,'Fanion Heren'!$A:$C,3,FALSE))=TRUE,0,IF(VLOOKUP($A222,'Fanion Heren'!$A:$C,3,FALSE)="BNXT",3,IF(LEFT(VLOOKUP($A222,'Fanion Heren'!$A:$C,3,FALSE),1)="T",3,IF(LEFT(VLOOKUP($A222,'Fanion Heren'!$A:$C,3,FALSE),1)="L",2,IF(LEFT(VLOOKUP($A222,'Fanion Heren'!$A:$C,3,FALSE),1)="P",1,0)))))</f>
        <v>0</v>
      </c>
      <c r="G222" s="6">
        <f>IF(ISERROR(VLOOKUP($A222,'Fanion Heren'!$E:$G,3,FALSE))=TRUE,0,IF(VLOOKUP($A222,'Fanion Heren'!$E:$G,3,FALSE)="EML",2,IF(LEFT(VLOOKUP($A222,'Fanion Heren'!$E:$G,3,FALSE),1)="T",2,IF(LEFT(VLOOKUP($A222,'Fanion Heren'!$E:$G,3,FALSE),1)="L",2,IF(LEFT(VLOOKUP($A222,'Fanion Heren'!$E:$G,3,FALSE),1)="P",1,0)))))</f>
        <v>0</v>
      </c>
      <c r="H222" s="6" t="str">
        <f>VLOOKUP($A222,'Aantal &lt;21'!$A:$C,3,FALSE)</f>
        <v/>
      </c>
      <c r="I222" s="6">
        <f>IF(ISERROR(VLOOKUP($A222,Jeugdfonds!$A:$C,3,FALSE))=TRUE,1,IF(VLOOKUP($A222,Jeugdfonds!$A:$C,3,FALSE)&gt;=6000,5,IF(VLOOKUP($A222,Jeugdfonds!$A:$C,3,FALSE)&gt;=3000,4,IF(VLOOKUP($A222,Jeugdfonds!$A:$C,3,FALSE)&gt;=1000,3,IF(VLOOKUP($A222,Jeugdfonds!$A:$C,3,FALSE)&gt;=100,2,1)))))</f>
        <v>1</v>
      </c>
      <c r="J222" s="10">
        <f t="shared" si="13"/>
        <v>1</v>
      </c>
      <c r="K222" s="7">
        <f>IF(ISERROR(VLOOKUP($A222,'Fanion Dames'!$A:$C,3,FALSE))=TRUE,0,IF(LEFT(VLOOKUP($A222,'Fanion Dames'!$A:$C,3,FALSE),1)="T",3,IF(LEFT(VLOOKUP($A222,'Fanion Dames'!$A:$C,3,FALSE),1)="L",2,IF(LEFT(VLOOKUP($A222,'Fanion Dames'!$A:$C,3,FALSE),1)="P",1,0))))</f>
        <v>0</v>
      </c>
      <c r="L222" s="7">
        <f>IF(ISERROR(VLOOKUP($A222,'Fanion Dames'!$E:$G,3,FALSE))=TRUE,0,IF(LEFT(VLOOKUP($A222,'Fanion Dames'!$E:$G,3,FALSE),1)="T",2,IF(LEFT(VLOOKUP($A222,'Fanion Dames'!$E:$G,3,FALSE),1)="L",2,IF(LEFT(VLOOKUP($A222,'Fanion Dames'!$E:$G,3,FALSE),1)="P",1,0))))</f>
        <v>0</v>
      </c>
      <c r="M222" s="7" t="str">
        <f>VLOOKUP($A222,'Aantal &lt;21'!$A:$D,4,FALSE)</f>
        <v/>
      </c>
      <c r="N222" s="7">
        <f>IF(ISERROR(VLOOKUP(A222,Jeugdfonds!A215:C455,3,FALSE))=TRUE,1,IF(VLOOKUP(A222,Jeugdfonds!A215:C455,3,FALSE)&gt;=6000,5,IF(VLOOKUP(A222,Jeugdfonds!A215:C455,3,FALSE)&gt;=3000,4,IF(VLOOKUP(A222,Jeugdfonds!A215:C455,3,FALSE)&gt;=1000,3,IF(VLOOKUP(A222,Jeugdfonds!A215:C455,3,FALSE)&gt;=100,2,1)))))</f>
        <v>1</v>
      </c>
      <c r="O222" s="16">
        <f t="shared" si="14"/>
        <v>1</v>
      </c>
      <c r="P222" s="12">
        <f>IF(ISERROR(VLOOKUP($A222,Jeugdcoördinator!$A:$C,4,FALSE))=TRUE,0,IF(VLOOKUP($A222,Jeugdcoördinator!$A:$C,4,FALSE)="Professioneel",3,IF(VLOOKUP($A222,Jeugdcoördinator!$A:$C,4,FALSE)="Vrijwilliger",2,0)))</f>
        <v>0</v>
      </c>
      <c r="Q222" s="12">
        <f>IF(VLOOKUP($A222,'Extra Dipl. Onderbouw'!A:C,3,FALSE)="",0,IF(VLOOKUP($A222,'Extra Dipl. Onderbouw'!A:C,3,FALSE)&lt;&gt;"Instructeur B",3,1))</f>
        <v>0</v>
      </c>
      <c r="R222" s="12">
        <f>IF(ISERROR(VLOOKUP($A222,Jeugdleden!$A:$C,3,FALSE))=TRUE,1,IF(VLOOKUP($A222,Jeugdleden!$A:$C,3,FALSE)&gt;=125,5,IF(VLOOKUP($A222,Jeugdleden!$A:$C,3,FALSE)&gt;=100,4,IF(VLOOKUP($A222,Jeugdleden!$A:$C,3,FALSE)&gt;=75,3,IF(VLOOKUP($A222,Jeugdleden!$A:$C,3,FALSE)&gt;=50,2,1)))))</f>
        <v>1</v>
      </c>
      <c r="S222" s="14">
        <f t="shared" si="15"/>
        <v>1</v>
      </c>
    </row>
    <row r="223" spans="1:19" x14ac:dyDescent="0.25">
      <c r="A223" s="25">
        <v>5068</v>
      </c>
      <c r="B223" s="25" t="str">
        <f>VLOOKUP($A223,Para!$D$1:$E$996,2,FALSE)</f>
        <v>BBC 2070 Zwijndrecht</v>
      </c>
      <c r="C223" s="18">
        <f>IF(VLOOKUP($A223,Faciliteiten!$A:$D,3,FALSE)="&gt;=2m",5,IF(VLOOKUP($A223,Faciliteiten!$A:$D,3,FALSE)="&lt;2m-&gt;=1m",3,1))</f>
        <v>5</v>
      </c>
      <c r="D223" s="18">
        <f>IF(VLOOKUP($A223,Faciliteiten!$A:$D,4,FALSE)="Klasse 3",5,IF(VLOOKUP($A223,Faciliteiten!$A:$D,4,FALSE)="Klasse 2",3,1))</f>
        <v>5</v>
      </c>
      <c r="E223" s="20">
        <f t="shared" si="12"/>
        <v>10</v>
      </c>
      <c r="F223" s="6">
        <f>IF(ISERROR(VLOOKUP($A223,'Fanion Heren'!$A:$C,3,FALSE))=TRUE,0,IF(VLOOKUP($A223,'Fanion Heren'!$A:$C,3,FALSE)="BNXT",3,IF(LEFT(VLOOKUP($A223,'Fanion Heren'!$A:$C,3,FALSE),1)="T",3,IF(LEFT(VLOOKUP($A223,'Fanion Heren'!$A:$C,3,FALSE),1)="L",2,IF(LEFT(VLOOKUP($A223,'Fanion Heren'!$A:$C,3,FALSE),1)="P",1,0)))))</f>
        <v>0</v>
      </c>
      <c r="G223" s="6">
        <f>IF(ISERROR(VLOOKUP($A223,'Fanion Heren'!$E:$G,3,FALSE))=TRUE,0,IF(VLOOKUP($A223,'Fanion Heren'!$E:$G,3,FALSE)="EML",2,IF(LEFT(VLOOKUP($A223,'Fanion Heren'!$E:$G,3,FALSE),1)="T",2,IF(LEFT(VLOOKUP($A223,'Fanion Heren'!$E:$G,3,FALSE),1)="L",2,IF(LEFT(VLOOKUP($A223,'Fanion Heren'!$E:$G,3,FALSE),1)="P",1,0)))))</f>
        <v>0</v>
      </c>
      <c r="H223" s="6" t="str">
        <f>VLOOKUP($A223,'Aantal &lt;21'!$A:$C,3,FALSE)</f>
        <v/>
      </c>
      <c r="I223" s="6">
        <f>IF(ISERROR(VLOOKUP($A223,Jeugdfonds!$A:$C,3,FALSE))=TRUE,1,IF(VLOOKUP($A223,Jeugdfonds!$A:$C,3,FALSE)&gt;=6000,5,IF(VLOOKUP($A223,Jeugdfonds!$A:$C,3,FALSE)&gt;=3000,4,IF(VLOOKUP($A223,Jeugdfonds!$A:$C,3,FALSE)&gt;=1000,3,IF(VLOOKUP($A223,Jeugdfonds!$A:$C,3,FALSE)&gt;=100,2,1)))))</f>
        <v>1</v>
      </c>
      <c r="J223" s="10">
        <f t="shared" si="13"/>
        <v>1</v>
      </c>
      <c r="K223" s="7">
        <f>IF(ISERROR(VLOOKUP($A223,'Fanion Dames'!$A:$C,3,FALSE))=TRUE,0,IF(LEFT(VLOOKUP($A223,'Fanion Dames'!$A:$C,3,FALSE),1)="T",3,IF(LEFT(VLOOKUP($A223,'Fanion Dames'!$A:$C,3,FALSE),1)="L",2,IF(LEFT(VLOOKUP($A223,'Fanion Dames'!$A:$C,3,FALSE),1)="P",1,0))))</f>
        <v>0</v>
      </c>
      <c r="L223" s="7">
        <f>IF(ISERROR(VLOOKUP($A223,'Fanion Dames'!$E:$G,3,FALSE))=TRUE,0,IF(LEFT(VLOOKUP($A223,'Fanion Dames'!$E:$G,3,FALSE),1)="T",2,IF(LEFT(VLOOKUP($A223,'Fanion Dames'!$E:$G,3,FALSE),1)="L",2,IF(LEFT(VLOOKUP($A223,'Fanion Dames'!$E:$G,3,FALSE),1)="P",1,0))))</f>
        <v>0</v>
      </c>
      <c r="M223" s="7" t="str">
        <f>VLOOKUP($A223,'Aantal &lt;21'!$A:$D,4,FALSE)</f>
        <v/>
      </c>
      <c r="N223" s="7">
        <f>IF(ISERROR(VLOOKUP(A223,Jeugdfonds!A217:C457,3,FALSE))=TRUE,1,IF(VLOOKUP(A223,Jeugdfonds!A217:C457,3,FALSE)&gt;=6000,5,IF(VLOOKUP(A223,Jeugdfonds!A217:C457,3,FALSE)&gt;=3000,4,IF(VLOOKUP(A223,Jeugdfonds!A217:C457,3,FALSE)&gt;=1000,3,IF(VLOOKUP(A223,Jeugdfonds!A217:C457,3,FALSE)&gt;=100,2,1)))))</f>
        <v>1</v>
      </c>
      <c r="O223" s="16">
        <f t="shared" si="14"/>
        <v>1</v>
      </c>
      <c r="P223" s="12">
        <f>IF(ISERROR(VLOOKUP($A223,Jeugdcoördinator!$A:$C,4,FALSE))=TRUE,0,IF(VLOOKUP($A223,Jeugdcoördinator!$A:$C,4,FALSE)="Professioneel",3,IF(VLOOKUP($A223,Jeugdcoördinator!$A:$C,4,FALSE)="Vrijwilliger",2,0)))</f>
        <v>0</v>
      </c>
      <c r="Q223" s="12">
        <f>IF(VLOOKUP($A223,'Extra Dipl. Onderbouw'!A:C,3,FALSE)="",0,IF(VLOOKUP($A223,'Extra Dipl. Onderbouw'!A:C,3,FALSE)&lt;&gt;"Instructeur B",3,1))</f>
        <v>3</v>
      </c>
      <c r="R223" s="12">
        <f>IF(ISERROR(VLOOKUP($A223,Jeugdleden!$A:$C,3,FALSE))=TRUE,1,IF(VLOOKUP($A223,Jeugdleden!$A:$C,3,FALSE)&gt;=125,5,IF(VLOOKUP($A223,Jeugdleden!$A:$C,3,FALSE)&gt;=100,4,IF(VLOOKUP($A223,Jeugdleden!$A:$C,3,FALSE)&gt;=75,3,IF(VLOOKUP($A223,Jeugdleden!$A:$C,3,FALSE)&gt;=50,2,1)))))</f>
        <v>1</v>
      </c>
      <c r="S223" s="14">
        <f t="shared" si="15"/>
        <v>4</v>
      </c>
    </row>
    <row r="224" spans="1:19" x14ac:dyDescent="0.25">
      <c r="A224" s="25">
        <v>5069</v>
      </c>
      <c r="B224" s="25" t="str">
        <f>VLOOKUP($A224,Para!$D$1:$E$996,2,FALSE)</f>
        <v>ALL4ONE Basketbal Menen</v>
      </c>
      <c r="C224" s="18">
        <f>IF(VLOOKUP($A224,Faciliteiten!$A:$D,3,FALSE)="&gt;=2m",5,IF(VLOOKUP($A224,Faciliteiten!$A:$D,3,FALSE)="&lt;2m-&gt;=1m",3,1))</f>
        <v>5</v>
      </c>
      <c r="D224" s="18">
        <f>IF(VLOOKUP($A224,Faciliteiten!$A:$D,4,FALSE)="Klasse 3",5,IF(VLOOKUP($A224,Faciliteiten!$A:$D,4,FALSE)="Klasse 2",3,1))</f>
        <v>5</v>
      </c>
      <c r="E224" s="20">
        <f t="shared" si="12"/>
        <v>10</v>
      </c>
      <c r="F224" s="6">
        <f>IF(ISERROR(VLOOKUP($A224,'Fanion Heren'!$A:$C,3,FALSE))=TRUE,0,IF(VLOOKUP($A224,'Fanion Heren'!$A:$C,3,FALSE)="BNXT",3,IF(LEFT(VLOOKUP($A224,'Fanion Heren'!$A:$C,3,FALSE),1)="T",3,IF(LEFT(VLOOKUP($A224,'Fanion Heren'!$A:$C,3,FALSE),1)="L",2,IF(LEFT(VLOOKUP($A224,'Fanion Heren'!$A:$C,3,FALSE),1)="P",1,0)))))</f>
        <v>0</v>
      </c>
      <c r="G224" s="6">
        <f>IF(ISERROR(VLOOKUP($A224,'Fanion Heren'!$E:$G,3,FALSE))=TRUE,0,IF(VLOOKUP($A224,'Fanion Heren'!$E:$G,3,FALSE)="EML",2,IF(LEFT(VLOOKUP($A224,'Fanion Heren'!$E:$G,3,FALSE),1)="T",2,IF(LEFT(VLOOKUP($A224,'Fanion Heren'!$E:$G,3,FALSE),1)="L",2,IF(LEFT(VLOOKUP($A224,'Fanion Heren'!$E:$G,3,FALSE),1)="P",1,0)))))</f>
        <v>0</v>
      </c>
      <c r="H224" s="6" t="str">
        <f>VLOOKUP($A224,'Aantal &lt;21'!$A:$C,3,FALSE)</f>
        <v/>
      </c>
      <c r="I224" s="6">
        <f>IF(ISERROR(VLOOKUP($A224,Jeugdfonds!$A:$C,3,FALSE))=TRUE,1,IF(VLOOKUP($A224,Jeugdfonds!$A:$C,3,FALSE)&gt;=6000,5,IF(VLOOKUP($A224,Jeugdfonds!$A:$C,3,FALSE)&gt;=3000,4,IF(VLOOKUP($A224,Jeugdfonds!$A:$C,3,FALSE)&gt;=1000,3,IF(VLOOKUP($A224,Jeugdfonds!$A:$C,3,FALSE)&gt;=100,2,1)))))</f>
        <v>1</v>
      </c>
      <c r="J224" s="10">
        <f t="shared" si="13"/>
        <v>1</v>
      </c>
      <c r="K224" s="7">
        <f>IF(ISERROR(VLOOKUP($A224,'Fanion Dames'!$A:$C,3,FALSE))=TRUE,0,IF(LEFT(VLOOKUP($A224,'Fanion Dames'!$A:$C,3,FALSE),1)="T",3,IF(LEFT(VLOOKUP($A224,'Fanion Dames'!$A:$C,3,FALSE),1)="L",2,IF(LEFT(VLOOKUP($A224,'Fanion Dames'!$A:$C,3,FALSE),1)="P",1,0))))</f>
        <v>0</v>
      </c>
      <c r="L224" s="7">
        <f>IF(ISERROR(VLOOKUP($A224,'Fanion Dames'!$E:$G,3,FALSE))=TRUE,0,IF(LEFT(VLOOKUP($A224,'Fanion Dames'!$E:$G,3,FALSE),1)="T",2,IF(LEFT(VLOOKUP($A224,'Fanion Dames'!$E:$G,3,FALSE),1)="L",2,IF(LEFT(VLOOKUP($A224,'Fanion Dames'!$E:$G,3,FALSE),1)="P",1,0))))</f>
        <v>0</v>
      </c>
      <c r="M224" s="7" t="str">
        <f>VLOOKUP($A224,'Aantal &lt;21'!$A:$D,4,FALSE)</f>
        <v/>
      </c>
      <c r="N224" s="7">
        <f>IF(ISERROR(VLOOKUP(A224,Jeugdfonds!A217:C458,3,FALSE))=TRUE,1,IF(VLOOKUP(A224,Jeugdfonds!A217:C458,3,FALSE)&gt;=6000,5,IF(VLOOKUP(A224,Jeugdfonds!A217:C458,3,FALSE)&gt;=3000,4,IF(VLOOKUP(A224,Jeugdfonds!A217:C458,3,FALSE)&gt;=1000,3,IF(VLOOKUP(A224,Jeugdfonds!A217:C458,3,FALSE)&gt;=100,2,1)))))</f>
        <v>1</v>
      </c>
      <c r="O224" s="16">
        <f t="shared" si="14"/>
        <v>1</v>
      </c>
      <c r="P224" s="12">
        <f>IF(ISERROR(VLOOKUP($A224,Jeugdcoördinator!$A:$C,4,FALSE))=TRUE,0,IF(VLOOKUP($A224,Jeugdcoördinator!$A:$C,4,FALSE)="Professioneel",3,IF(VLOOKUP($A224,Jeugdcoördinator!$A:$C,4,FALSE)="Vrijwilliger",2,0)))</f>
        <v>0</v>
      </c>
      <c r="Q224" s="12">
        <f>IF(VLOOKUP($A224,'Extra Dipl. Onderbouw'!A:C,3,FALSE)="",0,IF(VLOOKUP($A224,'Extra Dipl. Onderbouw'!A:C,3,FALSE)&lt;&gt;"Instructeur B",3,1))</f>
        <v>0</v>
      </c>
      <c r="R224" s="12">
        <f>IF(ISERROR(VLOOKUP($A224,Jeugdleden!$A:$C,3,FALSE))=TRUE,1,IF(VLOOKUP($A224,Jeugdleden!$A:$C,3,FALSE)&gt;=125,5,IF(VLOOKUP($A224,Jeugdleden!$A:$C,3,FALSE)&gt;=100,4,IF(VLOOKUP($A224,Jeugdleden!$A:$C,3,FALSE)&gt;=75,3,IF(VLOOKUP($A224,Jeugdleden!$A:$C,3,FALSE)&gt;=50,2,1)))))</f>
        <v>2</v>
      </c>
      <c r="S224" s="14">
        <f t="shared" si="15"/>
        <v>2</v>
      </c>
    </row>
    <row r="225" spans="1:19" x14ac:dyDescent="0.25">
      <c r="A225" s="25">
        <v>5070</v>
      </c>
      <c r="B225" s="25" t="str">
        <f>VLOOKUP($A225,Para!$D$1:$E$996,2,FALSE)</f>
        <v>Elite Overtime Brussels</v>
      </c>
      <c r="C225" s="18">
        <f>IF(VLOOKUP($A225,Faciliteiten!$A:$D,3,FALSE)="&gt;=2m",5,IF(VLOOKUP($A225,Faciliteiten!$A:$D,3,FALSE)="&lt;2m-&gt;=1m",3,1))</f>
        <v>3</v>
      </c>
      <c r="D225" s="18">
        <f>IF(VLOOKUP($A225,Faciliteiten!$A:$D,4,FALSE)="Klasse 3",5,IF(VLOOKUP($A225,Faciliteiten!$A:$D,4,FALSE)="Klasse 2",3,1))</f>
        <v>5</v>
      </c>
      <c r="E225" s="20">
        <f t="shared" si="12"/>
        <v>8</v>
      </c>
      <c r="F225" s="6">
        <f>IF(ISERROR(VLOOKUP($A225,'Fanion Heren'!$A:$C,3,FALSE))=TRUE,0,IF(VLOOKUP($A225,'Fanion Heren'!$A:$C,3,FALSE)="BNXT",3,IF(LEFT(VLOOKUP($A225,'Fanion Heren'!$A:$C,3,FALSE),1)="T",3,IF(LEFT(VLOOKUP($A225,'Fanion Heren'!$A:$C,3,FALSE),1)="L",2,IF(LEFT(VLOOKUP($A225,'Fanion Heren'!$A:$C,3,FALSE),1)="P",1,0)))))</f>
        <v>0</v>
      </c>
      <c r="G225" s="6">
        <f>IF(ISERROR(VLOOKUP($A225,'Fanion Heren'!$E:$G,3,FALSE))=TRUE,0,IF(VLOOKUP($A225,'Fanion Heren'!$E:$G,3,FALSE)="EML",2,IF(LEFT(VLOOKUP($A225,'Fanion Heren'!$E:$G,3,FALSE),1)="T",2,IF(LEFT(VLOOKUP($A225,'Fanion Heren'!$E:$G,3,FALSE),1)="L",2,IF(LEFT(VLOOKUP($A225,'Fanion Heren'!$E:$G,3,FALSE),1)="P",1,0)))))</f>
        <v>0</v>
      </c>
      <c r="H225" s="6" t="str">
        <f>VLOOKUP($A225,'Aantal &lt;21'!$A:$C,3,FALSE)</f>
        <v/>
      </c>
      <c r="I225" s="6">
        <f>IF(ISERROR(VLOOKUP($A225,Jeugdfonds!$A:$C,3,FALSE))=TRUE,1,IF(VLOOKUP($A225,Jeugdfonds!$A:$C,3,FALSE)&gt;=6000,5,IF(VLOOKUP($A225,Jeugdfonds!$A:$C,3,FALSE)&gt;=3000,4,IF(VLOOKUP($A225,Jeugdfonds!$A:$C,3,FALSE)&gt;=1000,3,IF(VLOOKUP($A225,Jeugdfonds!$A:$C,3,FALSE)&gt;=100,2,1)))))</f>
        <v>1</v>
      </c>
      <c r="J225" s="10">
        <f t="shared" si="13"/>
        <v>1</v>
      </c>
      <c r="K225" s="7">
        <f>IF(ISERROR(VLOOKUP($A225,'Fanion Dames'!$A:$C,3,FALSE))=TRUE,0,IF(LEFT(VLOOKUP($A225,'Fanion Dames'!$A:$C,3,FALSE),1)="T",3,IF(LEFT(VLOOKUP($A225,'Fanion Dames'!$A:$C,3,FALSE),1)="L",2,IF(LEFT(VLOOKUP($A225,'Fanion Dames'!$A:$C,3,FALSE),1)="P",1,0))))</f>
        <v>0</v>
      </c>
      <c r="L225" s="7">
        <f>IF(ISERROR(VLOOKUP($A225,'Fanion Dames'!$E:$G,3,FALSE))=TRUE,0,IF(LEFT(VLOOKUP($A225,'Fanion Dames'!$E:$G,3,FALSE),1)="T",2,IF(LEFT(VLOOKUP($A225,'Fanion Dames'!$E:$G,3,FALSE),1)="L",2,IF(LEFT(VLOOKUP($A225,'Fanion Dames'!$E:$G,3,FALSE),1)="P",1,0))))</f>
        <v>0</v>
      </c>
      <c r="M225" s="7" t="str">
        <f>VLOOKUP($A225,'Aantal &lt;21'!$A:$D,4,FALSE)</f>
        <v/>
      </c>
      <c r="N225" s="7">
        <f>IF(ISERROR(VLOOKUP(A225,Jeugdfonds!A218:C459,3,FALSE))=TRUE,1,IF(VLOOKUP(A225,Jeugdfonds!A218:C459,3,FALSE)&gt;=6000,5,IF(VLOOKUP(A225,Jeugdfonds!A218:C459,3,FALSE)&gt;=3000,4,IF(VLOOKUP(A225,Jeugdfonds!A218:C459,3,FALSE)&gt;=1000,3,IF(VLOOKUP(A225,Jeugdfonds!A218:C459,3,FALSE)&gt;=100,2,1)))))</f>
        <v>1</v>
      </c>
      <c r="O225" s="16">
        <f t="shared" si="14"/>
        <v>1</v>
      </c>
      <c r="P225" s="12">
        <f>IF(ISERROR(VLOOKUP($A225,Jeugdcoördinator!$A:$C,4,FALSE))=TRUE,0,IF(VLOOKUP($A225,Jeugdcoördinator!$A:$C,4,FALSE)="Professioneel",3,IF(VLOOKUP($A225,Jeugdcoördinator!$A:$C,4,FALSE)="Vrijwilliger",2,0)))</f>
        <v>0</v>
      </c>
      <c r="Q225" s="12">
        <f>IF(VLOOKUP($A225,'Extra Dipl. Onderbouw'!A:C,3,FALSE)="",0,IF(VLOOKUP($A225,'Extra Dipl. Onderbouw'!A:C,3,FALSE)&lt;&gt;"Instructeur B",3,1))</f>
        <v>0</v>
      </c>
      <c r="R225" s="12">
        <f>IF(ISERROR(VLOOKUP($A225,Jeugdleden!$A:$C,3,FALSE))=TRUE,1,IF(VLOOKUP($A225,Jeugdleden!$A:$C,3,FALSE)&gt;=125,5,IF(VLOOKUP($A225,Jeugdleden!$A:$C,3,FALSE)&gt;=100,4,IF(VLOOKUP($A225,Jeugdleden!$A:$C,3,FALSE)&gt;=75,3,IF(VLOOKUP($A225,Jeugdleden!$A:$C,3,FALSE)&gt;=50,2,1)))))</f>
        <v>1</v>
      </c>
      <c r="S225" s="14">
        <f t="shared" si="15"/>
        <v>1</v>
      </c>
    </row>
    <row r="226" spans="1:19" x14ac:dyDescent="0.25">
      <c r="A226" s="25">
        <v>5071</v>
      </c>
      <c r="B226" s="25" t="str">
        <f>VLOOKUP($A226,Para!$D$1:$E$996,2,FALSE)</f>
        <v>Neteland Basket Ladies</v>
      </c>
      <c r="C226" s="18">
        <f>IF(VLOOKUP($A226,Faciliteiten!$A:$D,3,FALSE)="&gt;=2m",5,IF(VLOOKUP($A226,Faciliteiten!$A:$D,3,FALSE)="&lt;2m-&gt;=1m",3,1))</f>
        <v>5</v>
      </c>
      <c r="D226" s="18">
        <f>IF(VLOOKUP($A226,Faciliteiten!$A:$D,4,FALSE)="Klasse 3",5,IF(VLOOKUP($A226,Faciliteiten!$A:$D,4,FALSE)="Klasse 2",3,1))</f>
        <v>5</v>
      </c>
      <c r="E226" s="20">
        <f t="shared" si="12"/>
        <v>10</v>
      </c>
      <c r="F226" s="6">
        <f>IF(ISERROR(VLOOKUP($A226,'Fanion Heren'!$A:$C,3,FALSE))=TRUE,0,IF(VLOOKUP($A226,'Fanion Heren'!$A:$C,3,FALSE)="BNXT",3,IF(LEFT(VLOOKUP($A226,'Fanion Heren'!$A:$C,3,FALSE),1)="T",3,IF(LEFT(VLOOKUP($A226,'Fanion Heren'!$A:$C,3,FALSE),1)="L",2,IF(LEFT(VLOOKUP($A226,'Fanion Heren'!$A:$C,3,FALSE),1)="P",1,0)))))</f>
        <v>0</v>
      </c>
      <c r="G226" s="6">
        <f>IF(ISERROR(VLOOKUP($A226,'Fanion Heren'!$E:$G,3,FALSE))=TRUE,0,IF(VLOOKUP($A226,'Fanion Heren'!$E:$G,3,FALSE)="EML",2,IF(LEFT(VLOOKUP($A226,'Fanion Heren'!$E:$G,3,FALSE),1)="T",2,IF(LEFT(VLOOKUP($A226,'Fanion Heren'!$E:$G,3,FALSE),1)="L",2,IF(LEFT(VLOOKUP($A226,'Fanion Heren'!$E:$G,3,FALSE),1)="P",1,0)))))</f>
        <v>0</v>
      </c>
      <c r="H226" s="6" t="str">
        <f>VLOOKUP($A226,'Aantal &lt;21'!$A:$C,3,FALSE)</f>
        <v/>
      </c>
      <c r="I226" s="6">
        <f>IF(ISERROR(VLOOKUP($A226,Jeugdfonds!$A:$C,3,FALSE))=TRUE,1,IF(VLOOKUP($A226,Jeugdfonds!$A:$C,3,FALSE)&gt;=6000,5,IF(VLOOKUP($A226,Jeugdfonds!$A:$C,3,FALSE)&gt;=3000,4,IF(VLOOKUP($A226,Jeugdfonds!$A:$C,3,FALSE)&gt;=1000,3,IF(VLOOKUP($A226,Jeugdfonds!$A:$C,3,FALSE)&gt;=100,2,1)))))</f>
        <v>1</v>
      </c>
      <c r="J226" s="10">
        <f t="shared" si="13"/>
        <v>1</v>
      </c>
      <c r="K226" s="7">
        <f>IF(ISERROR(VLOOKUP($A226,'Fanion Dames'!$A:$C,3,FALSE))=TRUE,0,IF(LEFT(VLOOKUP($A226,'Fanion Dames'!$A:$C,3,FALSE),1)="T",3,IF(LEFT(VLOOKUP($A226,'Fanion Dames'!$A:$C,3,FALSE),1)="L",2,IF(LEFT(VLOOKUP($A226,'Fanion Dames'!$A:$C,3,FALSE),1)="P",1,0))))</f>
        <v>2</v>
      </c>
      <c r="L226" s="7">
        <f>IF(ISERROR(VLOOKUP($A226,'Fanion Dames'!$E:$G,3,FALSE))=TRUE,0,IF(LEFT(VLOOKUP($A226,'Fanion Dames'!$E:$G,3,FALSE),1)="T",2,IF(LEFT(VLOOKUP($A226,'Fanion Dames'!$E:$G,3,FALSE),1)="L",2,IF(LEFT(VLOOKUP($A226,'Fanion Dames'!$E:$G,3,FALSE),1)="P",1,0))))</f>
        <v>1</v>
      </c>
      <c r="M226" s="7">
        <f>VLOOKUP($A226,'Aantal &lt;21'!$A:$D,4,FALSE)</f>
        <v>4</v>
      </c>
      <c r="N226" s="7">
        <f>IF(ISERROR(VLOOKUP(A226,Jeugdfonds!A219:C460,3,FALSE))=TRUE,1,IF(VLOOKUP(A226,Jeugdfonds!A219:C460,3,FALSE)&gt;=6000,5,IF(VLOOKUP(A226,Jeugdfonds!A219:C460,3,FALSE)&gt;=3000,4,IF(VLOOKUP(A226,Jeugdfonds!A219:C460,3,FALSE)&gt;=1000,3,IF(VLOOKUP(A226,Jeugdfonds!A219:C460,3,FALSE)&gt;=100,2,1)))))</f>
        <v>1</v>
      </c>
      <c r="O226" s="16">
        <f t="shared" si="14"/>
        <v>8</v>
      </c>
      <c r="P226" s="12">
        <f>IF(ISERROR(VLOOKUP($A226,Jeugdcoördinator!$A:$C,4,FALSE))=TRUE,0,IF(VLOOKUP($A226,Jeugdcoördinator!$A:$C,4,FALSE)="Professioneel",3,IF(VLOOKUP($A226,Jeugdcoördinator!$A:$C,4,FALSE)="Vrijwilliger",2,0)))</f>
        <v>0</v>
      </c>
      <c r="Q226" s="12">
        <f>IF(VLOOKUP($A226,'Extra Dipl. Onderbouw'!A:C,3,FALSE)="",0,IF(VLOOKUP($A226,'Extra Dipl. Onderbouw'!A:C,3,FALSE)&lt;&gt;"Instructeur B",3,1))</f>
        <v>0</v>
      </c>
      <c r="R226" s="12">
        <f>IF(ISERROR(VLOOKUP($A226,Jeugdleden!$A:$C,3,FALSE))=TRUE,1,IF(VLOOKUP($A226,Jeugdleden!$A:$C,3,FALSE)&gt;=125,5,IF(VLOOKUP($A226,Jeugdleden!$A:$C,3,FALSE)&gt;=100,4,IF(VLOOKUP($A226,Jeugdleden!$A:$C,3,FALSE)&gt;=75,3,IF(VLOOKUP($A226,Jeugdleden!$A:$C,3,FALSE)&gt;=50,2,1)))))</f>
        <v>4</v>
      </c>
      <c r="S226" s="14">
        <f t="shared" si="15"/>
        <v>4</v>
      </c>
    </row>
  </sheetData>
  <autoFilter ref="A2:S216" xr:uid="{4DDF2C3F-DD84-4A82-BBF0-5D3F9EA8DB10}">
    <sortState xmlns:xlrd2="http://schemas.microsoft.com/office/spreadsheetml/2017/richdata2" ref="A3:S227">
      <sortCondition ref="A2:A216"/>
    </sortState>
  </autoFilter>
  <mergeCells count="5">
    <mergeCell ref="P1:S1"/>
    <mergeCell ref="F1:J1"/>
    <mergeCell ref="K1:O1"/>
    <mergeCell ref="C1:E1"/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6B12-5CDF-43FE-8BC4-2A5AC6638E31}">
  <dimension ref="A1:C212"/>
  <sheetViews>
    <sheetView workbookViewId="0">
      <selection activeCell="B9" sqref="B9"/>
    </sheetView>
  </sheetViews>
  <sheetFormatPr defaultRowHeight="15" x14ac:dyDescent="0.25"/>
  <cols>
    <col min="1" max="1" width="9.5703125" bestFit="1" customWidth="1"/>
    <col min="2" max="2" width="46.28515625" bestFit="1" customWidth="1"/>
    <col min="3" max="3" width="14.42578125" bestFit="1" customWidth="1"/>
  </cols>
  <sheetData>
    <row r="1" spans="1:3" x14ac:dyDescent="0.25">
      <c r="A1" s="39" t="s">
        <v>0</v>
      </c>
      <c r="B1" s="39" t="s">
        <v>180</v>
      </c>
      <c r="C1" s="39" t="s">
        <v>211</v>
      </c>
    </row>
    <row r="2" spans="1:3" x14ac:dyDescent="0.25">
      <c r="A2" s="40">
        <v>71</v>
      </c>
      <c r="B2" s="40" t="s">
        <v>28</v>
      </c>
      <c r="C2" s="40">
        <v>288</v>
      </c>
    </row>
    <row r="3" spans="1:3" x14ac:dyDescent="0.25">
      <c r="A3" s="40">
        <v>76</v>
      </c>
      <c r="B3" s="40" t="s">
        <v>29</v>
      </c>
      <c r="C3" s="40">
        <v>270</v>
      </c>
    </row>
    <row r="4" spans="1:3" x14ac:dyDescent="0.25">
      <c r="A4" s="40">
        <v>77</v>
      </c>
      <c r="B4" s="40" t="s">
        <v>30</v>
      </c>
      <c r="C4" s="40">
        <v>334</v>
      </c>
    </row>
    <row r="5" spans="1:3" x14ac:dyDescent="0.25">
      <c r="A5" s="40">
        <v>244</v>
      </c>
      <c r="B5" s="40" t="s">
        <v>32</v>
      </c>
      <c r="C5" s="40">
        <v>99</v>
      </c>
    </row>
    <row r="6" spans="1:3" x14ac:dyDescent="0.25">
      <c r="A6" s="40">
        <v>245</v>
      </c>
      <c r="B6" s="40" t="s">
        <v>275</v>
      </c>
      <c r="C6" s="40">
        <v>140</v>
      </c>
    </row>
    <row r="7" spans="1:3" x14ac:dyDescent="0.25">
      <c r="A7" s="40">
        <v>249</v>
      </c>
      <c r="B7" s="40" t="s">
        <v>240</v>
      </c>
      <c r="C7" s="40">
        <v>136</v>
      </c>
    </row>
    <row r="8" spans="1:3" x14ac:dyDescent="0.25">
      <c r="A8" s="40">
        <v>253</v>
      </c>
      <c r="B8" s="40" t="s">
        <v>33</v>
      </c>
      <c r="C8" s="40">
        <v>108</v>
      </c>
    </row>
    <row r="9" spans="1:3" x14ac:dyDescent="0.25">
      <c r="A9" s="40">
        <v>261</v>
      </c>
      <c r="B9" s="40" t="s">
        <v>241</v>
      </c>
      <c r="C9" s="40">
        <v>171</v>
      </c>
    </row>
    <row r="10" spans="1:3" x14ac:dyDescent="0.25">
      <c r="A10" s="40">
        <v>267</v>
      </c>
      <c r="B10" s="40" t="s">
        <v>34</v>
      </c>
      <c r="C10" s="40">
        <v>142</v>
      </c>
    </row>
    <row r="11" spans="1:3" x14ac:dyDescent="0.25">
      <c r="A11" s="40">
        <v>296</v>
      </c>
      <c r="B11" s="40" t="s">
        <v>11</v>
      </c>
      <c r="C11" s="40">
        <v>242</v>
      </c>
    </row>
    <row r="12" spans="1:3" x14ac:dyDescent="0.25">
      <c r="A12" s="40">
        <v>314</v>
      </c>
      <c r="B12" s="40" t="s">
        <v>35</v>
      </c>
      <c r="C12" s="40">
        <v>71</v>
      </c>
    </row>
    <row r="13" spans="1:3" x14ac:dyDescent="0.25">
      <c r="A13" s="40">
        <v>320</v>
      </c>
      <c r="B13" s="40" t="s">
        <v>225</v>
      </c>
      <c r="C13" s="40">
        <v>300</v>
      </c>
    </row>
    <row r="14" spans="1:3" x14ac:dyDescent="0.25">
      <c r="A14" s="40">
        <v>405</v>
      </c>
      <c r="B14" s="40" t="s">
        <v>229</v>
      </c>
      <c r="C14" s="40">
        <v>169</v>
      </c>
    </row>
    <row r="15" spans="1:3" x14ac:dyDescent="0.25">
      <c r="A15" s="40">
        <v>471</v>
      </c>
      <c r="B15" s="40" t="s">
        <v>36</v>
      </c>
      <c r="C15" s="40">
        <v>86</v>
      </c>
    </row>
    <row r="16" spans="1:3" x14ac:dyDescent="0.25">
      <c r="A16" s="40">
        <v>506</v>
      </c>
      <c r="B16" s="40" t="s">
        <v>256</v>
      </c>
      <c r="C16" s="40">
        <v>220</v>
      </c>
    </row>
    <row r="17" spans="1:3" x14ac:dyDescent="0.25">
      <c r="A17" s="40">
        <v>548</v>
      </c>
      <c r="B17" s="40" t="s">
        <v>276</v>
      </c>
      <c r="C17" s="40">
        <v>121</v>
      </c>
    </row>
    <row r="18" spans="1:3" x14ac:dyDescent="0.25">
      <c r="A18" s="40">
        <v>552</v>
      </c>
      <c r="B18" s="40" t="s">
        <v>37</v>
      </c>
      <c r="C18" s="40">
        <v>124</v>
      </c>
    </row>
    <row r="19" spans="1:3" x14ac:dyDescent="0.25">
      <c r="A19" s="40">
        <v>570</v>
      </c>
      <c r="B19" s="40" t="s">
        <v>38</v>
      </c>
      <c r="C19" s="40">
        <v>183</v>
      </c>
    </row>
    <row r="20" spans="1:3" x14ac:dyDescent="0.25">
      <c r="A20" s="40">
        <v>592</v>
      </c>
      <c r="B20" s="40" t="s">
        <v>257</v>
      </c>
      <c r="C20" s="40">
        <v>275</v>
      </c>
    </row>
    <row r="21" spans="1:3" x14ac:dyDescent="0.25">
      <c r="A21" s="40">
        <v>660</v>
      </c>
      <c r="B21" s="40" t="s">
        <v>39</v>
      </c>
      <c r="C21" s="40">
        <v>183</v>
      </c>
    </row>
    <row r="22" spans="1:3" x14ac:dyDescent="0.25">
      <c r="A22" s="40">
        <v>667</v>
      </c>
      <c r="B22" s="40" t="s">
        <v>40</v>
      </c>
      <c r="C22" s="40">
        <v>162</v>
      </c>
    </row>
    <row r="23" spans="1:3" x14ac:dyDescent="0.25">
      <c r="A23" s="40">
        <v>723</v>
      </c>
      <c r="B23" s="40" t="s">
        <v>258</v>
      </c>
      <c r="C23" s="40">
        <v>190</v>
      </c>
    </row>
    <row r="24" spans="1:3" x14ac:dyDescent="0.25">
      <c r="A24" s="40">
        <v>736</v>
      </c>
      <c r="B24" s="40" t="s">
        <v>242</v>
      </c>
      <c r="C24" s="40">
        <v>256</v>
      </c>
    </row>
    <row r="25" spans="1:3" x14ac:dyDescent="0.25">
      <c r="A25" s="40">
        <v>737</v>
      </c>
      <c r="B25" s="40" t="s">
        <v>259</v>
      </c>
      <c r="C25" s="40">
        <v>68</v>
      </c>
    </row>
    <row r="26" spans="1:3" x14ac:dyDescent="0.25">
      <c r="A26" s="40">
        <v>785</v>
      </c>
      <c r="B26" s="40" t="s">
        <v>228</v>
      </c>
      <c r="C26" s="40">
        <v>364</v>
      </c>
    </row>
    <row r="27" spans="1:3" x14ac:dyDescent="0.25">
      <c r="A27" s="40">
        <v>801</v>
      </c>
      <c r="B27" s="40" t="s">
        <v>12</v>
      </c>
      <c r="C27" s="40">
        <v>201</v>
      </c>
    </row>
    <row r="28" spans="1:3" x14ac:dyDescent="0.25">
      <c r="A28" s="40">
        <v>809</v>
      </c>
      <c r="B28" s="40" t="s">
        <v>308</v>
      </c>
      <c r="C28" s="40">
        <v>96</v>
      </c>
    </row>
    <row r="29" spans="1:3" x14ac:dyDescent="0.25">
      <c r="A29" s="40">
        <v>811</v>
      </c>
      <c r="B29" s="40" t="s">
        <v>13</v>
      </c>
      <c r="C29" s="40">
        <v>190</v>
      </c>
    </row>
    <row r="30" spans="1:3" x14ac:dyDescent="0.25">
      <c r="A30" s="40">
        <v>816</v>
      </c>
      <c r="B30" s="40" t="s">
        <v>14</v>
      </c>
      <c r="C30" s="40">
        <v>213</v>
      </c>
    </row>
    <row r="31" spans="1:3" x14ac:dyDescent="0.25">
      <c r="A31" s="40">
        <v>837</v>
      </c>
      <c r="B31" s="40" t="s">
        <v>41</v>
      </c>
      <c r="C31" s="40">
        <v>153</v>
      </c>
    </row>
    <row r="32" spans="1:3" x14ac:dyDescent="0.25">
      <c r="A32" s="40">
        <v>844</v>
      </c>
      <c r="B32" s="40" t="s">
        <v>42</v>
      </c>
      <c r="C32" s="40">
        <v>173</v>
      </c>
    </row>
    <row r="33" spans="1:3" x14ac:dyDescent="0.25">
      <c r="A33" s="40">
        <v>853</v>
      </c>
      <c r="B33" s="40" t="s">
        <v>43</v>
      </c>
      <c r="C33" s="40">
        <v>117</v>
      </c>
    </row>
    <row r="34" spans="1:3" x14ac:dyDescent="0.25">
      <c r="A34" s="40">
        <v>908</v>
      </c>
      <c r="B34" s="40" t="s">
        <v>301</v>
      </c>
      <c r="C34" s="40">
        <v>118</v>
      </c>
    </row>
    <row r="35" spans="1:3" x14ac:dyDescent="0.25">
      <c r="A35" s="40">
        <v>936</v>
      </c>
      <c r="B35" s="40" t="s">
        <v>15</v>
      </c>
      <c r="C35" s="40">
        <v>215</v>
      </c>
    </row>
    <row r="36" spans="1:3" x14ac:dyDescent="0.25">
      <c r="A36" s="40">
        <v>954</v>
      </c>
      <c r="B36" s="40" t="s">
        <v>44</v>
      </c>
      <c r="C36" s="40">
        <v>289</v>
      </c>
    </row>
    <row r="37" spans="1:3" x14ac:dyDescent="0.25">
      <c r="A37" s="40">
        <v>978</v>
      </c>
      <c r="B37" s="40" t="s">
        <v>45</v>
      </c>
      <c r="C37" s="40">
        <v>179</v>
      </c>
    </row>
    <row r="38" spans="1:3" x14ac:dyDescent="0.25">
      <c r="A38" s="40">
        <v>979</v>
      </c>
      <c r="B38" s="40" t="s">
        <v>46</v>
      </c>
      <c r="C38" s="40">
        <v>61</v>
      </c>
    </row>
    <row r="39" spans="1:3" x14ac:dyDescent="0.25">
      <c r="A39" s="40">
        <v>1009</v>
      </c>
      <c r="B39" s="40" t="s">
        <v>47</v>
      </c>
      <c r="C39" s="40">
        <v>16</v>
      </c>
    </row>
    <row r="40" spans="1:3" x14ac:dyDescent="0.25">
      <c r="A40" s="40">
        <v>1029</v>
      </c>
      <c r="B40" s="40" t="s">
        <v>48</v>
      </c>
      <c r="C40" s="40">
        <v>132</v>
      </c>
    </row>
    <row r="41" spans="1:3" x14ac:dyDescent="0.25">
      <c r="A41" s="40">
        <v>1061</v>
      </c>
      <c r="B41" s="40" t="s">
        <v>49</v>
      </c>
      <c r="C41" s="40">
        <v>150</v>
      </c>
    </row>
    <row r="42" spans="1:3" x14ac:dyDescent="0.25">
      <c r="A42" s="40">
        <v>1068</v>
      </c>
      <c r="B42" s="40" t="s">
        <v>50</v>
      </c>
      <c r="C42" s="40">
        <v>153</v>
      </c>
    </row>
    <row r="43" spans="1:3" x14ac:dyDescent="0.25">
      <c r="A43" s="40">
        <v>1086</v>
      </c>
      <c r="B43" s="40" t="s">
        <v>51</v>
      </c>
      <c r="C43" s="40">
        <v>137</v>
      </c>
    </row>
    <row r="44" spans="1:3" x14ac:dyDescent="0.25">
      <c r="A44" s="40">
        <v>1095</v>
      </c>
      <c r="B44" s="40" t="s">
        <v>52</v>
      </c>
      <c r="C44" s="40">
        <v>191</v>
      </c>
    </row>
    <row r="45" spans="1:3" x14ac:dyDescent="0.25">
      <c r="A45" s="40">
        <v>1114</v>
      </c>
      <c r="B45" s="40" t="s">
        <v>53</v>
      </c>
      <c r="C45" s="40">
        <v>142</v>
      </c>
    </row>
    <row r="46" spans="1:3" x14ac:dyDescent="0.25">
      <c r="A46" s="40">
        <v>1123</v>
      </c>
      <c r="B46" s="40" t="s">
        <v>16</v>
      </c>
      <c r="C46" s="40">
        <v>144</v>
      </c>
    </row>
    <row r="47" spans="1:3" x14ac:dyDescent="0.25">
      <c r="A47" s="40">
        <v>1124</v>
      </c>
      <c r="B47" s="40" t="s">
        <v>54</v>
      </c>
      <c r="C47" s="40">
        <v>55</v>
      </c>
    </row>
    <row r="48" spans="1:3" x14ac:dyDescent="0.25">
      <c r="A48" s="40">
        <v>1132</v>
      </c>
      <c r="B48" s="40" t="s">
        <v>304</v>
      </c>
      <c r="C48" s="40">
        <v>177</v>
      </c>
    </row>
    <row r="49" spans="1:3" x14ac:dyDescent="0.25">
      <c r="A49" s="40">
        <v>1150</v>
      </c>
      <c r="B49" s="40" t="s">
        <v>55</v>
      </c>
      <c r="C49" s="40">
        <v>105</v>
      </c>
    </row>
    <row r="50" spans="1:3" x14ac:dyDescent="0.25">
      <c r="A50" s="40">
        <v>1165</v>
      </c>
      <c r="B50" s="40" t="s">
        <v>56</v>
      </c>
      <c r="C50" s="40">
        <v>179</v>
      </c>
    </row>
    <row r="51" spans="1:3" x14ac:dyDescent="0.25">
      <c r="A51" s="40">
        <v>1170</v>
      </c>
      <c r="B51" s="40" t="s">
        <v>57</v>
      </c>
      <c r="C51" s="40">
        <v>231</v>
      </c>
    </row>
    <row r="52" spans="1:3" x14ac:dyDescent="0.25">
      <c r="A52" s="40">
        <v>1173</v>
      </c>
      <c r="B52" s="40" t="s">
        <v>58</v>
      </c>
      <c r="C52" s="40">
        <v>140</v>
      </c>
    </row>
    <row r="53" spans="1:3" x14ac:dyDescent="0.25">
      <c r="A53" s="40">
        <v>1184</v>
      </c>
      <c r="B53" s="40" t="s">
        <v>59</v>
      </c>
      <c r="C53" s="40">
        <v>123</v>
      </c>
    </row>
    <row r="54" spans="1:3" x14ac:dyDescent="0.25">
      <c r="A54" s="40">
        <v>1204</v>
      </c>
      <c r="B54" s="40" t="s">
        <v>300</v>
      </c>
      <c r="C54" s="40">
        <v>81</v>
      </c>
    </row>
    <row r="55" spans="1:3" x14ac:dyDescent="0.25">
      <c r="A55" s="40">
        <v>1206</v>
      </c>
      <c r="B55" s="40" t="s">
        <v>60</v>
      </c>
      <c r="C55" s="40">
        <v>138</v>
      </c>
    </row>
    <row r="56" spans="1:3" x14ac:dyDescent="0.25">
      <c r="A56" s="40">
        <v>1207</v>
      </c>
      <c r="B56" s="40" t="s">
        <v>61</v>
      </c>
      <c r="C56" s="40">
        <v>92</v>
      </c>
    </row>
    <row r="57" spans="1:3" x14ac:dyDescent="0.25">
      <c r="A57" s="40">
        <v>1210</v>
      </c>
      <c r="B57" s="40" t="s">
        <v>17</v>
      </c>
      <c r="C57" s="40">
        <v>440</v>
      </c>
    </row>
    <row r="58" spans="1:3" x14ac:dyDescent="0.25">
      <c r="A58" s="40">
        <v>1216</v>
      </c>
      <c r="B58" s="40" t="s">
        <v>62</v>
      </c>
      <c r="C58" s="40">
        <v>144</v>
      </c>
    </row>
    <row r="59" spans="1:3" x14ac:dyDescent="0.25">
      <c r="A59" s="40">
        <v>1218</v>
      </c>
      <c r="B59" s="40" t="s">
        <v>260</v>
      </c>
      <c r="C59" s="40">
        <v>644</v>
      </c>
    </row>
    <row r="60" spans="1:3" x14ac:dyDescent="0.25">
      <c r="A60" s="40">
        <v>1221</v>
      </c>
      <c r="B60" s="40" t="s">
        <v>64</v>
      </c>
      <c r="C60" s="40">
        <v>183</v>
      </c>
    </row>
    <row r="61" spans="1:3" x14ac:dyDescent="0.25">
      <c r="A61" s="40">
        <v>1223</v>
      </c>
      <c r="B61" s="40" t="s">
        <v>65</v>
      </c>
      <c r="C61" s="40">
        <v>216</v>
      </c>
    </row>
    <row r="62" spans="1:3" x14ac:dyDescent="0.25">
      <c r="A62" s="40">
        <v>1250</v>
      </c>
      <c r="B62" s="40" t="s">
        <v>66</v>
      </c>
      <c r="C62" s="40">
        <v>133</v>
      </c>
    </row>
    <row r="63" spans="1:3" x14ac:dyDescent="0.25">
      <c r="A63" s="40">
        <v>1251</v>
      </c>
      <c r="B63" s="40" t="s">
        <v>67</v>
      </c>
      <c r="C63" s="40">
        <v>78</v>
      </c>
    </row>
    <row r="64" spans="1:3" x14ac:dyDescent="0.25">
      <c r="A64" s="40">
        <v>1256</v>
      </c>
      <c r="B64" s="40" t="s">
        <v>18</v>
      </c>
      <c r="C64" s="40">
        <v>239</v>
      </c>
    </row>
    <row r="65" spans="1:3" x14ac:dyDescent="0.25">
      <c r="A65" s="40">
        <v>1273</v>
      </c>
      <c r="B65" s="40" t="s">
        <v>68</v>
      </c>
      <c r="C65" s="40">
        <v>164</v>
      </c>
    </row>
    <row r="66" spans="1:3" x14ac:dyDescent="0.25">
      <c r="A66" s="40">
        <v>1277</v>
      </c>
      <c r="B66" s="40" t="s">
        <v>69</v>
      </c>
      <c r="C66" s="40">
        <v>76</v>
      </c>
    </row>
    <row r="67" spans="1:3" x14ac:dyDescent="0.25">
      <c r="A67" s="40">
        <v>1278</v>
      </c>
      <c r="B67" s="40" t="s">
        <v>243</v>
      </c>
      <c r="C67" s="40">
        <v>206</v>
      </c>
    </row>
    <row r="68" spans="1:3" x14ac:dyDescent="0.25">
      <c r="A68" s="40">
        <v>1300</v>
      </c>
      <c r="B68" s="40" t="s">
        <v>70</v>
      </c>
      <c r="C68" s="40">
        <v>215</v>
      </c>
    </row>
    <row r="69" spans="1:3" x14ac:dyDescent="0.25">
      <c r="A69" s="40">
        <v>1304</v>
      </c>
      <c r="B69" s="40" t="s">
        <v>19</v>
      </c>
      <c r="C69" s="40">
        <v>218</v>
      </c>
    </row>
    <row r="70" spans="1:3" x14ac:dyDescent="0.25">
      <c r="A70" s="40">
        <v>1310</v>
      </c>
      <c r="B70" s="40" t="s">
        <v>230</v>
      </c>
      <c r="C70" s="40">
        <v>288</v>
      </c>
    </row>
    <row r="71" spans="1:3" x14ac:dyDescent="0.25">
      <c r="A71" s="40">
        <v>1317</v>
      </c>
      <c r="B71" s="40" t="s">
        <v>71</v>
      </c>
      <c r="C71" s="40">
        <v>8</v>
      </c>
    </row>
    <row r="72" spans="1:3" x14ac:dyDescent="0.25">
      <c r="A72" s="40">
        <v>1324</v>
      </c>
      <c r="B72" s="40" t="s">
        <v>72</v>
      </c>
      <c r="C72" s="40">
        <v>159</v>
      </c>
    </row>
    <row r="73" spans="1:3" x14ac:dyDescent="0.25">
      <c r="A73" s="40">
        <v>1332</v>
      </c>
      <c r="B73" s="40" t="s">
        <v>73</v>
      </c>
      <c r="C73" s="40">
        <v>5</v>
      </c>
    </row>
    <row r="74" spans="1:3" x14ac:dyDescent="0.25">
      <c r="A74" s="40">
        <v>1349</v>
      </c>
      <c r="B74" s="40" t="s">
        <v>74</v>
      </c>
      <c r="C74" s="40">
        <v>134</v>
      </c>
    </row>
    <row r="75" spans="1:3" x14ac:dyDescent="0.25">
      <c r="A75" s="40">
        <v>1351</v>
      </c>
      <c r="B75" s="40" t="s">
        <v>75</v>
      </c>
      <c r="C75" s="40">
        <v>291</v>
      </c>
    </row>
    <row r="76" spans="1:3" x14ac:dyDescent="0.25">
      <c r="A76" s="40">
        <v>1361</v>
      </c>
      <c r="B76" s="40" t="s">
        <v>277</v>
      </c>
      <c r="C76" s="40">
        <v>109</v>
      </c>
    </row>
    <row r="77" spans="1:3" x14ac:dyDescent="0.25">
      <c r="A77" s="40">
        <v>1363</v>
      </c>
      <c r="B77" s="40" t="s">
        <v>76</v>
      </c>
      <c r="C77" s="40">
        <v>10</v>
      </c>
    </row>
    <row r="78" spans="1:3" x14ac:dyDescent="0.25">
      <c r="A78" s="40">
        <v>1365</v>
      </c>
      <c r="B78" s="40" t="s">
        <v>20</v>
      </c>
      <c r="C78" s="40">
        <v>177</v>
      </c>
    </row>
    <row r="79" spans="1:3" x14ac:dyDescent="0.25">
      <c r="A79" s="40">
        <v>1366</v>
      </c>
      <c r="B79" s="40" t="s">
        <v>278</v>
      </c>
      <c r="C79" s="40">
        <v>143</v>
      </c>
    </row>
    <row r="80" spans="1:3" x14ac:dyDescent="0.25">
      <c r="A80" s="40">
        <v>1372</v>
      </c>
      <c r="B80" s="40" t="s">
        <v>77</v>
      </c>
      <c r="C80" s="40">
        <v>145</v>
      </c>
    </row>
    <row r="81" spans="1:3" x14ac:dyDescent="0.25">
      <c r="A81" s="40">
        <v>1389</v>
      </c>
      <c r="B81" s="40" t="s">
        <v>309</v>
      </c>
      <c r="C81" s="40">
        <v>200</v>
      </c>
    </row>
    <row r="82" spans="1:3" x14ac:dyDescent="0.25">
      <c r="A82" s="40">
        <v>1392</v>
      </c>
      <c r="B82" s="40" t="s">
        <v>244</v>
      </c>
      <c r="C82" s="40">
        <v>76</v>
      </c>
    </row>
    <row r="83" spans="1:3" x14ac:dyDescent="0.25">
      <c r="A83" s="40">
        <v>1393</v>
      </c>
      <c r="B83" s="40" t="s">
        <v>78</v>
      </c>
      <c r="C83" s="40">
        <v>70</v>
      </c>
    </row>
    <row r="84" spans="1:3" x14ac:dyDescent="0.25">
      <c r="A84" s="40">
        <v>1410</v>
      </c>
      <c r="B84" s="40" t="s">
        <v>79</v>
      </c>
      <c r="C84" s="40">
        <v>178</v>
      </c>
    </row>
    <row r="85" spans="1:3" x14ac:dyDescent="0.25">
      <c r="A85" s="40">
        <v>1419</v>
      </c>
      <c r="B85" s="40" t="s">
        <v>261</v>
      </c>
      <c r="C85" s="40">
        <v>67</v>
      </c>
    </row>
    <row r="86" spans="1:3" x14ac:dyDescent="0.25">
      <c r="A86" s="40">
        <v>1422</v>
      </c>
      <c r="B86" s="40" t="s">
        <v>21</v>
      </c>
      <c r="C86" s="40">
        <v>238</v>
      </c>
    </row>
    <row r="87" spans="1:3" x14ac:dyDescent="0.25">
      <c r="A87" s="40">
        <v>1438</v>
      </c>
      <c r="B87" s="40" t="s">
        <v>80</v>
      </c>
      <c r="C87" s="40">
        <v>232</v>
      </c>
    </row>
    <row r="88" spans="1:3" x14ac:dyDescent="0.25">
      <c r="A88" s="40">
        <v>1450</v>
      </c>
      <c r="B88" s="40" t="s">
        <v>303</v>
      </c>
      <c r="C88" s="40">
        <v>181</v>
      </c>
    </row>
    <row r="89" spans="1:3" x14ac:dyDescent="0.25">
      <c r="A89" s="40">
        <v>1454</v>
      </c>
      <c r="B89" s="40" t="s">
        <v>81</v>
      </c>
      <c r="C89" s="40">
        <v>105</v>
      </c>
    </row>
    <row r="90" spans="1:3" x14ac:dyDescent="0.25">
      <c r="A90" s="40">
        <v>1468</v>
      </c>
      <c r="B90" s="40" t="s">
        <v>245</v>
      </c>
      <c r="C90" s="40">
        <v>88</v>
      </c>
    </row>
    <row r="91" spans="1:3" x14ac:dyDescent="0.25">
      <c r="A91" s="40">
        <v>1476</v>
      </c>
      <c r="B91" s="40" t="s">
        <v>82</v>
      </c>
      <c r="C91" s="40">
        <v>154</v>
      </c>
    </row>
    <row r="92" spans="1:3" x14ac:dyDescent="0.25">
      <c r="A92" s="40">
        <v>1477</v>
      </c>
      <c r="B92" s="40" t="s">
        <v>246</v>
      </c>
      <c r="C92" s="40">
        <v>142</v>
      </c>
    </row>
    <row r="93" spans="1:3" x14ac:dyDescent="0.25">
      <c r="A93" s="40">
        <v>1483</v>
      </c>
      <c r="B93" s="40" t="s">
        <v>83</v>
      </c>
      <c r="C93" s="40">
        <v>86</v>
      </c>
    </row>
    <row r="94" spans="1:3" x14ac:dyDescent="0.25">
      <c r="A94" s="40">
        <v>1484</v>
      </c>
      <c r="B94" s="40" t="s">
        <v>22</v>
      </c>
      <c r="C94" s="40">
        <v>114</v>
      </c>
    </row>
    <row r="95" spans="1:3" x14ac:dyDescent="0.25">
      <c r="A95" s="40">
        <v>1485</v>
      </c>
      <c r="B95" s="40" t="s">
        <v>84</v>
      </c>
      <c r="C95" s="40">
        <v>101</v>
      </c>
    </row>
    <row r="96" spans="1:3" x14ac:dyDescent="0.25">
      <c r="A96" s="40">
        <v>1516</v>
      </c>
      <c r="B96" s="40" t="s">
        <v>85</v>
      </c>
      <c r="C96" s="40">
        <v>131</v>
      </c>
    </row>
    <row r="97" spans="1:3" x14ac:dyDescent="0.25">
      <c r="A97" s="40">
        <v>1518</v>
      </c>
      <c r="B97" s="40" t="s">
        <v>293</v>
      </c>
      <c r="C97" s="40">
        <v>285</v>
      </c>
    </row>
    <row r="98" spans="1:3" x14ac:dyDescent="0.25">
      <c r="A98" s="40">
        <v>1519</v>
      </c>
      <c r="B98" s="40" t="s">
        <v>86</v>
      </c>
      <c r="C98" s="40">
        <v>143</v>
      </c>
    </row>
    <row r="99" spans="1:3" x14ac:dyDescent="0.25">
      <c r="A99" s="40">
        <v>1526</v>
      </c>
      <c r="B99" s="40" t="s">
        <v>247</v>
      </c>
      <c r="C99" s="40">
        <v>244</v>
      </c>
    </row>
    <row r="100" spans="1:3" x14ac:dyDescent="0.25">
      <c r="A100" s="40">
        <v>1545</v>
      </c>
      <c r="B100" s="40" t="s">
        <v>23</v>
      </c>
      <c r="C100" s="40">
        <v>137</v>
      </c>
    </row>
    <row r="101" spans="1:3" x14ac:dyDescent="0.25">
      <c r="A101" s="40">
        <v>1571</v>
      </c>
      <c r="B101" s="40" t="s">
        <v>87</v>
      </c>
      <c r="C101" s="40">
        <v>167</v>
      </c>
    </row>
    <row r="102" spans="1:3" x14ac:dyDescent="0.25">
      <c r="A102" s="40">
        <v>1580</v>
      </c>
      <c r="B102" s="40" t="s">
        <v>88</v>
      </c>
      <c r="C102" s="40">
        <v>105</v>
      </c>
    </row>
    <row r="103" spans="1:3" x14ac:dyDescent="0.25">
      <c r="A103" s="40">
        <v>1586</v>
      </c>
      <c r="B103" s="40" t="s">
        <v>307</v>
      </c>
      <c r="C103" s="40">
        <v>76</v>
      </c>
    </row>
    <row r="104" spans="1:3" x14ac:dyDescent="0.25">
      <c r="A104" s="40">
        <v>1596</v>
      </c>
      <c r="B104" s="40" t="s">
        <v>306</v>
      </c>
      <c r="C104" s="40">
        <v>112</v>
      </c>
    </row>
    <row r="105" spans="1:3" x14ac:dyDescent="0.25">
      <c r="A105" s="40">
        <v>1598</v>
      </c>
      <c r="B105" s="40" t="s">
        <v>89</v>
      </c>
      <c r="C105" s="40">
        <v>1</v>
      </c>
    </row>
    <row r="106" spans="1:3" x14ac:dyDescent="0.25">
      <c r="A106" s="40">
        <v>1604</v>
      </c>
      <c r="B106" s="40" t="s">
        <v>90</v>
      </c>
      <c r="C106" s="40">
        <v>132</v>
      </c>
    </row>
    <row r="107" spans="1:3" x14ac:dyDescent="0.25">
      <c r="A107" s="40">
        <v>1634</v>
      </c>
      <c r="B107" s="40" t="s">
        <v>92</v>
      </c>
      <c r="C107" s="40">
        <v>174</v>
      </c>
    </row>
    <row r="108" spans="1:3" x14ac:dyDescent="0.25">
      <c r="A108" s="40">
        <v>1637</v>
      </c>
      <c r="B108" s="40" t="s">
        <v>231</v>
      </c>
      <c r="C108" s="40">
        <v>164</v>
      </c>
    </row>
    <row r="109" spans="1:3" x14ac:dyDescent="0.25">
      <c r="A109" s="40">
        <v>1640</v>
      </c>
      <c r="B109" s="40" t="s">
        <v>93</v>
      </c>
      <c r="C109" s="40">
        <v>194</v>
      </c>
    </row>
    <row r="110" spans="1:3" x14ac:dyDescent="0.25">
      <c r="A110" s="40">
        <v>1665</v>
      </c>
      <c r="B110" s="40" t="s">
        <v>94</v>
      </c>
      <c r="C110" s="40">
        <v>112</v>
      </c>
    </row>
    <row r="111" spans="1:3" x14ac:dyDescent="0.25">
      <c r="A111" s="40">
        <v>1674</v>
      </c>
      <c r="B111" s="40" t="s">
        <v>95</v>
      </c>
      <c r="C111" s="40">
        <v>190</v>
      </c>
    </row>
    <row r="112" spans="1:3" x14ac:dyDescent="0.25">
      <c r="A112" s="40">
        <v>1681</v>
      </c>
      <c r="B112" s="40" t="s">
        <v>96</v>
      </c>
      <c r="C112" s="40">
        <v>262</v>
      </c>
    </row>
    <row r="113" spans="1:3" x14ac:dyDescent="0.25">
      <c r="A113" s="40">
        <v>1682</v>
      </c>
      <c r="B113" s="40" t="s">
        <v>97</v>
      </c>
      <c r="C113" s="40">
        <v>127</v>
      </c>
    </row>
    <row r="114" spans="1:3" x14ac:dyDescent="0.25">
      <c r="A114" s="40">
        <v>1685</v>
      </c>
      <c r="B114" s="40" t="s">
        <v>262</v>
      </c>
      <c r="C114" s="40">
        <v>135</v>
      </c>
    </row>
    <row r="115" spans="1:3" x14ac:dyDescent="0.25">
      <c r="A115" s="40">
        <v>1686</v>
      </c>
      <c r="B115" s="40" t="s">
        <v>98</v>
      </c>
      <c r="C115" s="40">
        <v>195</v>
      </c>
    </row>
    <row r="116" spans="1:3" x14ac:dyDescent="0.25">
      <c r="A116" s="40">
        <v>1691</v>
      </c>
      <c r="B116" s="40" t="s">
        <v>99</v>
      </c>
      <c r="C116" s="40">
        <v>104</v>
      </c>
    </row>
    <row r="117" spans="1:3" x14ac:dyDescent="0.25">
      <c r="A117" s="40">
        <v>1692</v>
      </c>
      <c r="B117" s="40" t="s">
        <v>100</v>
      </c>
      <c r="C117" s="40">
        <v>115</v>
      </c>
    </row>
    <row r="118" spans="1:3" x14ac:dyDescent="0.25">
      <c r="A118" s="40">
        <v>1696</v>
      </c>
      <c r="B118" s="40" t="s">
        <v>24</v>
      </c>
      <c r="C118" s="40">
        <v>350</v>
      </c>
    </row>
    <row r="119" spans="1:3" x14ac:dyDescent="0.25">
      <c r="A119" s="40">
        <v>1717</v>
      </c>
      <c r="B119" s="40" t="s">
        <v>101</v>
      </c>
      <c r="C119" s="40">
        <v>212</v>
      </c>
    </row>
    <row r="120" spans="1:3" x14ac:dyDescent="0.25">
      <c r="A120" s="40">
        <v>1743</v>
      </c>
      <c r="B120" s="40" t="s">
        <v>248</v>
      </c>
      <c r="C120" s="40">
        <v>173</v>
      </c>
    </row>
    <row r="121" spans="1:3" x14ac:dyDescent="0.25">
      <c r="A121" s="40">
        <v>1744</v>
      </c>
      <c r="B121" s="40" t="s">
        <v>102</v>
      </c>
      <c r="C121" s="40">
        <v>126</v>
      </c>
    </row>
    <row r="122" spans="1:3" x14ac:dyDescent="0.25">
      <c r="A122" s="40">
        <v>1793</v>
      </c>
      <c r="B122" s="40" t="s">
        <v>103</v>
      </c>
      <c r="C122" s="40">
        <v>53</v>
      </c>
    </row>
    <row r="123" spans="1:3" x14ac:dyDescent="0.25">
      <c r="A123" s="40">
        <v>1840</v>
      </c>
      <c r="B123" s="40" t="s">
        <v>104</v>
      </c>
      <c r="C123" s="40">
        <v>130</v>
      </c>
    </row>
    <row r="124" spans="1:3" x14ac:dyDescent="0.25">
      <c r="A124" s="40">
        <v>1852</v>
      </c>
      <c r="B124" s="40" t="s">
        <v>232</v>
      </c>
      <c r="C124" s="40">
        <v>175</v>
      </c>
    </row>
    <row r="125" spans="1:3" x14ac:dyDescent="0.25">
      <c r="A125" s="40">
        <v>1862</v>
      </c>
      <c r="B125" s="40" t="s">
        <v>105</v>
      </c>
      <c r="C125" s="40">
        <v>125</v>
      </c>
    </row>
    <row r="126" spans="1:3" x14ac:dyDescent="0.25">
      <c r="A126" s="40">
        <v>1863</v>
      </c>
      <c r="B126" s="40" t="s">
        <v>106</v>
      </c>
      <c r="C126" s="40">
        <v>79</v>
      </c>
    </row>
    <row r="127" spans="1:3" x14ac:dyDescent="0.25">
      <c r="A127" s="40">
        <v>1888</v>
      </c>
      <c r="B127" s="40" t="s">
        <v>107</v>
      </c>
      <c r="C127" s="40">
        <v>264</v>
      </c>
    </row>
    <row r="128" spans="1:3" x14ac:dyDescent="0.25">
      <c r="A128" s="40">
        <v>1896</v>
      </c>
      <c r="B128" s="40" t="s">
        <v>108</v>
      </c>
      <c r="C128" s="40">
        <v>130</v>
      </c>
    </row>
    <row r="129" spans="1:3" x14ac:dyDescent="0.25">
      <c r="A129" s="40">
        <v>1911</v>
      </c>
      <c r="B129" s="40" t="s">
        <v>233</v>
      </c>
      <c r="C129" s="40">
        <v>130</v>
      </c>
    </row>
    <row r="130" spans="1:3" x14ac:dyDescent="0.25">
      <c r="A130" s="40">
        <v>1916</v>
      </c>
      <c r="B130" s="40" t="s">
        <v>109</v>
      </c>
      <c r="C130" s="40">
        <v>180</v>
      </c>
    </row>
    <row r="131" spans="1:3" x14ac:dyDescent="0.25">
      <c r="A131" s="40">
        <v>1963</v>
      </c>
      <c r="B131" s="40" t="s">
        <v>110</v>
      </c>
      <c r="C131" s="40">
        <v>29</v>
      </c>
    </row>
    <row r="132" spans="1:3" x14ac:dyDescent="0.25">
      <c r="A132" s="40">
        <v>1972</v>
      </c>
      <c r="B132" s="40" t="s">
        <v>111</v>
      </c>
      <c r="C132" s="40">
        <v>60</v>
      </c>
    </row>
    <row r="133" spans="1:3" x14ac:dyDescent="0.25">
      <c r="A133" s="40">
        <v>1989</v>
      </c>
      <c r="B133" s="40" t="s">
        <v>112</v>
      </c>
      <c r="C133" s="40">
        <v>209</v>
      </c>
    </row>
    <row r="134" spans="1:3" x14ac:dyDescent="0.25">
      <c r="A134" s="40">
        <v>2002</v>
      </c>
      <c r="B134" s="40" t="s">
        <v>114</v>
      </c>
      <c r="C134" s="40">
        <v>124</v>
      </c>
    </row>
    <row r="135" spans="1:3" x14ac:dyDescent="0.25">
      <c r="A135" s="40">
        <v>2039</v>
      </c>
      <c r="B135" s="40" t="s">
        <v>249</v>
      </c>
      <c r="C135" s="40">
        <v>105</v>
      </c>
    </row>
    <row r="136" spans="1:3" x14ac:dyDescent="0.25">
      <c r="A136" s="40">
        <v>2046</v>
      </c>
      <c r="B136" s="40" t="s">
        <v>115</v>
      </c>
      <c r="C136" s="40">
        <v>219</v>
      </c>
    </row>
    <row r="137" spans="1:3" x14ac:dyDescent="0.25">
      <c r="A137" s="40">
        <v>2071</v>
      </c>
      <c r="B137" s="40" t="s">
        <v>116</v>
      </c>
      <c r="C137" s="40">
        <v>119</v>
      </c>
    </row>
    <row r="138" spans="1:3" x14ac:dyDescent="0.25">
      <c r="A138" s="40">
        <v>2076</v>
      </c>
      <c r="B138" s="40" t="s">
        <v>117</v>
      </c>
      <c r="C138" s="40">
        <v>97</v>
      </c>
    </row>
    <row r="139" spans="1:3" x14ac:dyDescent="0.25">
      <c r="A139" s="40">
        <v>2089</v>
      </c>
      <c r="B139" s="40" t="s">
        <v>118</v>
      </c>
      <c r="C139" s="40">
        <v>93</v>
      </c>
    </row>
    <row r="140" spans="1:3" x14ac:dyDescent="0.25">
      <c r="A140" s="40">
        <v>2090</v>
      </c>
      <c r="B140" s="40" t="s">
        <v>119</v>
      </c>
      <c r="C140" s="40">
        <v>133</v>
      </c>
    </row>
    <row r="141" spans="1:3" x14ac:dyDescent="0.25">
      <c r="A141" s="40">
        <v>2097</v>
      </c>
      <c r="B141" s="40" t="s">
        <v>120</v>
      </c>
      <c r="C141" s="40">
        <v>238</v>
      </c>
    </row>
    <row r="142" spans="1:3" x14ac:dyDescent="0.25">
      <c r="A142" s="40">
        <v>2174</v>
      </c>
      <c r="B142" s="40" t="s">
        <v>25</v>
      </c>
      <c r="C142" s="40">
        <v>216</v>
      </c>
    </row>
    <row r="143" spans="1:3" x14ac:dyDescent="0.25">
      <c r="A143" s="40">
        <v>2200</v>
      </c>
      <c r="B143" s="40" t="s">
        <v>121</v>
      </c>
      <c r="C143" s="40">
        <v>146</v>
      </c>
    </row>
    <row r="144" spans="1:3" x14ac:dyDescent="0.25">
      <c r="A144" s="40">
        <v>2216</v>
      </c>
      <c r="B144" s="40" t="s">
        <v>122</v>
      </c>
      <c r="C144" s="40">
        <v>1</v>
      </c>
    </row>
    <row r="145" spans="1:3" x14ac:dyDescent="0.25">
      <c r="A145" s="40">
        <v>2219</v>
      </c>
      <c r="B145" s="40" t="s">
        <v>123</v>
      </c>
      <c r="C145" s="40">
        <v>111</v>
      </c>
    </row>
    <row r="146" spans="1:3" x14ac:dyDescent="0.25">
      <c r="A146" s="40">
        <v>2237</v>
      </c>
      <c r="B146" s="40" t="s">
        <v>124</v>
      </c>
      <c r="C146" s="40">
        <v>3</v>
      </c>
    </row>
    <row r="147" spans="1:3" x14ac:dyDescent="0.25">
      <c r="A147" s="40">
        <v>2238</v>
      </c>
      <c r="B147" s="40" t="s">
        <v>250</v>
      </c>
      <c r="C147" s="40">
        <v>302</v>
      </c>
    </row>
    <row r="148" spans="1:3" x14ac:dyDescent="0.25">
      <c r="A148" s="40">
        <v>2288</v>
      </c>
      <c r="B148" s="40" t="s">
        <v>125</v>
      </c>
      <c r="C148" s="40">
        <v>133</v>
      </c>
    </row>
    <row r="149" spans="1:3" x14ac:dyDescent="0.25">
      <c r="A149" s="40">
        <v>2294</v>
      </c>
      <c r="B149" s="40" t="s">
        <v>263</v>
      </c>
      <c r="C149" s="40">
        <v>137</v>
      </c>
    </row>
    <row r="150" spans="1:3" x14ac:dyDescent="0.25">
      <c r="A150" s="40">
        <v>2317</v>
      </c>
      <c r="B150" s="40" t="s">
        <v>251</v>
      </c>
      <c r="C150" s="40">
        <v>106</v>
      </c>
    </row>
    <row r="151" spans="1:3" x14ac:dyDescent="0.25">
      <c r="A151" s="40">
        <v>2325</v>
      </c>
      <c r="B151" s="40" t="s">
        <v>126</v>
      </c>
      <c r="C151" s="40">
        <v>62</v>
      </c>
    </row>
    <row r="152" spans="1:3" x14ac:dyDescent="0.25">
      <c r="A152" s="40">
        <v>2328</v>
      </c>
      <c r="B152" s="40" t="s">
        <v>127</v>
      </c>
      <c r="C152" s="40">
        <v>82</v>
      </c>
    </row>
    <row r="153" spans="1:3" x14ac:dyDescent="0.25">
      <c r="A153" s="40">
        <v>2331</v>
      </c>
      <c r="B153" s="40" t="s">
        <v>252</v>
      </c>
      <c r="C153" s="40">
        <v>1</v>
      </c>
    </row>
    <row r="154" spans="1:3" x14ac:dyDescent="0.25">
      <c r="A154" s="40">
        <v>2388</v>
      </c>
      <c r="B154" s="40" t="s">
        <v>26</v>
      </c>
      <c r="C154" s="40">
        <v>116</v>
      </c>
    </row>
    <row r="155" spans="1:3" x14ac:dyDescent="0.25">
      <c r="A155" s="40">
        <v>2423</v>
      </c>
      <c r="B155" s="40" t="s">
        <v>129</v>
      </c>
      <c r="C155" s="40">
        <v>120</v>
      </c>
    </row>
    <row r="156" spans="1:3" x14ac:dyDescent="0.25">
      <c r="A156" s="40">
        <v>2432</v>
      </c>
      <c r="B156" s="40" t="s">
        <v>279</v>
      </c>
      <c r="C156" s="40">
        <v>137</v>
      </c>
    </row>
    <row r="157" spans="1:3" x14ac:dyDescent="0.25">
      <c r="A157" s="40">
        <v>2453</v>
      </c>
      <c r="B157" s="40" t="s">
        <v>130</v>
      </c>
      <c r="C157" s="40">
        <v>75</v>
      </c>
    </row>
    <row r="158" spans="1:3" x14ac:dyDescent="0.25">
      <c r="A158" s="40">
        <v>2462</v>
      </c>
      <c r="B158" s="40" t="s">
        <v>294</v>
      </c>
      <c r="C158" s="40">
        <v>247</v>
      </c>
    </row>
    <row r="159" spans="1:3" x14ac:dyDescent="0.25">
      <c r="A159" s="40">
        <v>2464</v>
      </c>
      <c r="B159" s="40" t="s">
        <v>131</v>
      </c>
      <c r="C159" s="40">
        <v>193</v>
      </c>
    </row>
    <row r="160" spans="1:3" x14ac:dyDescent="0.25">
      <c r="A160" s="40">
        <v>2492</v>
      </c>
      <c r="B160" s="40" t="s">
        <v>280</v>
      </c>
      <c r="C160" s="40">
        <v>165</v>
      </c>
    </row>
    <row r="161" spans="1:3" x14ac:dyDescent="0.25">
      <c r="A161" s="40">
        <v>2494</v>
      </c>
      <c r="B161" s="40" t="s">
        <v>132</v>
      </c>
      <c r="C161" s="40">
        <v>122</v>
      </c>
    </row>
    <row r="162" spans="1:3" x14ac:dyDescent="0.25">
      <c r="A162" s="40">
        <v>2498</v>
      </c>
      <c r="B162" s="40" t="s">
        <v>133</v>
      </c>
      <c r="C162" s="40">
        <v>112</v>
      </c>
    </row>
    <row r="163" spans="1:3" x14ac:dyDescent="0.25">
      <c r="A163" s="40">
        <v>2501</v>
      </c>
      <c r="B163" s="40" t="s">
        <v>134</v>
      </c>
      <c r="C163" s="40">
        <v>11</v>
      </c>
    </row>
    <row r="164" spans="1:3" x14ac:dyDescent="0.25">
      <c r="A164" s="40">
        <v>2515</v>
      </c>
      <c r="B164" s="40" t="s">
        <v>135</v>
      </c>
      <c r="C164" s="40">
        <v>171</v>
      </c>
    </row>
    <row r="165" spans="1:3" x14ac:dyDescent="0.25">
      <c r="A165" s="40">
        <v>2527</v>
      </c>
      <c r="B165" s="40" t="s">
        <v>264</v>
      </c>
      <c r="C165" s="40">
        <v>124</v>
      </c>
    </row>
    <row r="166" spans="1:3" x14ac:dyDescent="0.25">
      <c r="A166" s="40">
        <v>2551</v>
      </c>
      <c r="B166" s="40" t="s">
        <v>136</v>
      </c>
      <c r="C166" s="40">
        <v>55</v>
      </c>
    </row>
    <row r="167" spans="1:3" x14ac:dyDescent="0.25">
      <c r="A167" s="40">
        <v>2575</v>
      </c>
      <c r="B167" s="40" t="s">
        <v>138</v>
      </c>
      <c r="C167" s="40">
        <v>2</v>
      </c>
    </row>
    <row r="168" spans="1:3" x14ac:dyDescent="0.25">
      <c r="A168" s="40">
        <v>2580</v>
      </c>
      <c r="B168" s="40" t="s">
        <v>139</v>
      </c>
      <c r="C168" s="40">
        <v>165</v>
      </c>
    </row>
    <row r="169" spans="1:3" x14ac:dyDescent="0.25">
      <c r="A169" s="40">
        <v>2594</v>
      </c>
      <c r="B169" s="40" t="s">
        <v>140</v>
      </c>
      <c r="C169" s="40">
        <v>66</v>
      </c>
    </row>
    <row r="170" spans="1:3" x14ac:dyDescent="0.25">
      <c r="A170" s="40">
        <v>2595</v>
      </c>
      <c r="B170" s="40" t="s">
        <v>141</v>
      </c>
      <c r="C170" s="40">
        <v>372</v>
      </c>
    </row>
    <row r="171" spans="1:3" x14ac:dyDescent="0.25">
      <c r="A171" s="40">
        <v>2598</v>
      </c>
      <c r="B171" s="40" t="s">
        <v>142</v>
      </c>
      <c r="C171" s="40">
        <v>155</v>
      </c>
    </row>
    <row r="172" spans="1:3" x14ac:dyDescent="0.25">
      <c r="A172" s="40">
        <v>2599</v>
      </c>
      <c r="B172" s="40" t="s">
        <v>143</v>
      </c>
      <c r="C172" s="40">
        <v>146</v>
      </c>
    </row>
    <row r="173" spans="1:3" x14ac:dyDescent="0.25">
      <c r="A173" s="40">
        <v>2602</v>
      </c>
      <c r="B173" s="40" t="s">
        <v>265</v>
      </c>
      <c r="C173" s="40">
        <v>163</v>
      </c>
    </row>
    <row r="174" spans="1:3" x14ac:dyDescent="0.25">
      <c r="A174" s="40">
        <v>2610</v>
      </c>
      <c r="B174" s="40" t="s">
        <v>144</v>
      </c>
      <c r="C174" s="40">
        <v>133</v>
      </c>
    </row>
    <row r="175" spans="1:3" x14ac:dyDescent="0.25">
      <c r="A175" s="40">
        <v>2614</v>
      </c>
      <c r="B175" s="40" t="s">
        <v>253</v>
      </c>
      <c r="C175" s="40">
        <v>211</v>
      </c>
    </row>
    <row r="176" spans="1:3" x14ac:dyDescent="0.25">
      <c r="A176" s="40">
        <v>2626</v>
      </c>
      <c r="B176" s="40" t="s">
        <v>266</v>
      </c>
      <c r="C176" s="40">
        <v>220</v>
      </c>
    </row>
    <row r="177" spans="1:3" x14ac:dyDescent="0.25">
      <c r="A177" s="40">
        <v>5002</v>
      </c>
      <c r="B177" s="40" t="s">
        <v>145</v>
      </c>
      <c r="C177" s="40">
        <v>196</v>
      </c>
    </row>
    <row r="178" spans="1:3" x14ac:dyDescent="0.25">
      <c r="A178" s="40">
        <v>5004</v>
      </c>
      <c r="B178" s="40" t="s">
        <v>267</v>
      </c>
      <c r="C178" s="40">
        <v>164</v>
      </c>
    </row>
    <row r="179" spans="1:3" x14ac:dyDescent="0.25">
      <c r="A179" s="40">
        <v>5005</v>
      </c>
      <c r="B179" s="40" t="s">
        <v>146</v>
      </c>
      <c r="C179" s="40">
        <v>161</v>
      </c>
    </row>
    <row r="180" spans="1:3" x14ac:dyDescent="0.25">
      <c r="A180" s="40">
        <v>5009</v>
      </c>
      <c r="B180" s="40" t="s">
        <v>147</v>
      </c>
      <c r="C180" s="40">
        <v>141</v>
      </c>
    </row>
    <row r="181" spans="1:3" x14ac:dyDescent="0.25">
      <c r="A181" s="40">
        <v>5010</v>
      </c>
      <c r="B181" s="40" t="s">
        <v>148</v>
      </c>
      <c r="C181" s="40">
        <v>15</v>
      </c>
    </row>
    <row r="182" spans="1:3" x14ac:dyDescent="0.25">
      <c r="A182" s="40">
        <v>5014</v>
      </c>
      <c r="B182" s="40" t="s">
        <v>149</v>
      </c>
      <c r="C182" s="40">
        <v>1</v>
      </c>
    </row>
    <row r="183" spans="1:3" x14ac:dyDescent="0.25">
      <c r="A183" s="40">
        <v>5015</v>
      </c>
      <c r="B183" s="40" t="s">
        <v>235</v>
      </c>
      <c r="C183" s="40">
        <v>196</v>
      </c>
    </row>
    <row r="184" spans="1:3" x14ac:dyDescent="0.25">
      <c r="A184" s="40">
        <v>5017</v>
      </c>
      <c r="B184" s="40" t="s">
        <v>150</v>
      </c>
      <c r="C184" s="40">
        <v>186</v>
      </c>
    </row>
    <row r="185" spans="1:3" x14ac:dyDescent="0.25">
      <c r="A185" s="40">
        <v>5018</v>
      </c>
      <c r="B185" s="40" t="s">
        <v>151</v>
      </c>
      <c r="C185" s="40">
        <v>120</v>
      </c>
    </row>
    <row r="186" spans="1:3" x14ac:dyDescent="0.25">
      <c r="A186" s="40">
        <v>5021</v>
      </c>
      <c r="B186" s="40" t="s">
        <v>236</v>
      </c>
      <c r="C186" s="40">
        <v>131</v>
      </c>
    </row>
    <row r="187" spans="1:3" x14ac:dyDescent="0.25">
      <c r="A187" s="40">
        <v>5022</v>
      </c>
      <c r="B187" s="40" t="s">
        <v>237</v>
      </c>
      <c r="C187" s="40">
        <v>254</v>
      </c>
    </row>
    <row r="188" spans="1:3" x14ac:dyDescent="0.25">
      <c r="A188" s="40">
        <v>5025</v>
      </c>
      <c r="B188" s="40" t="s">
        <v>152</v>
      </c>
      <c r="C188" s="40">
        <v>240</v>
      </c>
    </row>
    <row r="189" spans="1:3" x14ac:dyDescent="0.25">
      <c r="A189" s="40">
        <v>5028</v>
      </c>
      <c r="B189" s="40" t="s">
        <v>153</v>
      </c>
      <c r="C189" s="40">
        <v>63</v>
      </c>
    </row>
    <row r="190" spans="1:3" x14ac:dyDescent="0.25">
      <c r="A190" s="40">
        <v>5030</v>
      </c>
      <c r="B190" s="40" t="s">
        <v>154</v>
      </c>
      <c r="C190" s="40">
        <v>132</v>
      </c>
    </row>
    <row r="191" spans="1:3" x14ac:dyDescent="0.25">
      <c r="A191" s="40">
        <v>5032</v>
      </c>
      <c r="B191" s="40" t="s">
        <v>238</v>
      </c>
      <c r="C191" s="40">
        <v>1</v>
      </c>
    </row>
    <row r="192" spans="1:3" x14ac:dyDescent="0.25">
      <c r="A192" s="40">
        <v>5035</v>
      </c>
      <c r="B192" s="40" t="s">
        <v>155</v>
      </c>
      <c r="C192" s="40">
        <v>39</v>
      </c>
    </row>
    <row r="193" spans="1:3" x14ac:dyDescent="0.25">
      <c r="A193" s="40">
        <v>5038</v>
      </c>
      <c r="B193" s="40" t="s">
        <v>157</v>
      </c>
      <c r="C193" s="40">
        <v>1</v>
      </c>
    </row>
    <row r="194" spans="1:3" x14ac:dyDescent="0.25">
      <c r="A194" s="40">
        <v>5039</v>
      </c>
      <c r="B194" s="40" t="s">
        <v>27</v>
      </c>
      <c r="C194" s="40">
        <v>265</v>
      </c>
    </row>
    <row r="195" spans="1:3" x14ac:dyDescent="0.25">
      <c r="A195" s="40">
        <v>5041</v>
      </c>
      <c r="B195" s="40" t="s">
        <v>158</v>
      </c>
      <c r="C195" s="40">
        <v>65</v>
      </c>
    </row>
    <row r="196" spans="1:3" x14ac:dyDescent="0.25">
      <c r="A196" s="40">
        <v>5042</v>
      </c>
      <c r="B196" s="40" t="s">
        <v>159</v>
      </c>
      <c r="C196" s="40">
        <v>74</v>
      </c>
    </row>
    <row r="197" spans="1:3" x14ac:dyDescent="0.25">
      <c r="A197" s="40">
        <v>5049</v>
      </c>
      <c r="B197" s="40" t="s">
        <v>161</v>
      </c>
      <c r="C197" s="40">
        <v>261</v>
      </c>
    </row>
    <row r="198" spans="1:3" x14ac:dyDescent="0.25">
      <c r="A198" s="40">
        <v>5050</v>
      </c>
      <c r="B198" s="40" t="s">
        <v>162</v>
      </c>
      <c r="C198" s="40">
        <v>50</v>
      </c>
    </row>
    <row r="199" spans="1:3" x14ac:dyDescent="0.25">
      <c r="A199" s="40">
        <v>5053</v>
      </c>
      <c r="B199" s="40" t="s">
        <v>163</v>
      </c>
      <c r="C199" s="40">
        <v>2</v>
      </c>
    </row>
    <row r="200" spans="1:3" x14ac:dyDescent="0.25">
      <c r="A200" s="40">
        <v>5055</v>
      </c>
      <c r="B200" s="40" t="s">
        <v>164</v>
      </c>
      <c r="C200" s="40">
        <v>76</v>
      </c>
    </row>
    <row r="201" spans="1:3" x14ac:dyDescent="0.25">
      <c r="A201" s="40">
        <v>5057</v>
      </c>
      <c r="B201" s="40" t="s">
        <v>165</v>
      </c>
      <c r="C201" s="40">
        <v>2</v>
      </c>
    </row>
    <row r="202" spans="1:3" x14ac:dyDescent="0.25">
      <c r="A202" s="40">
        <v>5058</v>
      </c>
      <c r="B202" s="40" t="s">
        <v>166</v>
      </c>
      <c r="C202" s="40">
        <v>20</v>
      </c>
    </row>
    <row r="203" spans="1:3" x14ac:dyDescent="0.25">
      <c r="A203" s="40">
        <v>5060</v>
      </c>
      <c r="B203" s="40" t="s">
        <v>310</v>
      </c>
      <c r="C203" s="40">
        <v>88</v>
      </c>
    </row>
    <row r="204" spans="1:3" x14ac:dyDescent="0.25">
      <c r="A204" s="40">
        <v>5063</v>
      </c>
      <c r="B204" s="40" t="s">
        <v>254</v>
      </c>
      <c r="C204" s="40">
        <v>1</v>
      </c>
    </row>
    <row r="205" spans="1:3" x14ac:dyDescent="0.25">
      <c r="A205" s="40">
        <v>5065</v>
      </c>
      <c r="B205" s="40" t="s">
        <v>268</v>
      </c>
      <c r="C205" s="40">
        <v>121</v>
      </c>
    </row>
    <row r="206" spans="1:3" x14ac:dyDescent="0.25">
      <c r="A206" s="40">
        <v>5066</v>
      </c>
      <c r="B206" s="40" t="s">
        <v>283</v>
      </c>
      <c r="C206" s="40">
        <v>11</v>
      </c>
    </row>
    <row r="207" spans="1:3" x14ac:dyDescent="0.25">
      <c r="A207" s="40">
        <v>5068</v>
      </c>
      <c r="B207" s="40" t="s">
        <v>272</v>
      </c>
      <c r="C207" s="40">
        <v>28</v>
      </c>
    </row>
    <row r="208" spans="1:3" x14ac:dyDescent="0.25">
      <c r="A208" s="40">
        <v>5069</v>
      </c>
      <c r="B208" s="40" t="s">
        <v>299</v>
      </c>
      <c r="C208" s="40">
        <v>64</v>
      </c>
    </row>
    <row r="209" spans="1:3" x14ac:dyDescent="0.25">
      <c r="A209" s="40">
        <v>5069</v>
      </c>
      <c r="B209" s="40" t="s">
        <v>273</v>
      </c>
      <c r="C209" s="40">
        <v>21</v>
      </c>
    </row>
    <row r="210" spans="1:3" x14ac:dyDescent="0.25">
      <c r="A210" s="40">
        <v>5070</v>
      </c>
      <c r="B210" s="40" t="s">
        <v>274</v>
      </c>
      <c r="C210" s="40">
        <v>4</v>
      </c>
    </row>
    <row r="211" spans="1:3" x14ac:dyDescent="0.25">
      <c r="A211" s="40">
        <v>5070</v>
      </c>
      <c r="B211" s="40" t="s">
        <v>274</v>
      </c>
      <c r="C211" s="40">
        <v>3</v>
      </c>
    </row>
    <row r="212" spans="1:3" x14ac:dyDescent="0.25">
      <c r="A212" s="40">
        <v>5071</v>
      </c>
      <c r="B212" s="40" t="s">
        <v>295</v>
      </c>
      <c r="C212" s="40">
        <v>103</v>
      </c>
    </row>
  </sheetData>
  <autoFilter ref="A1:C205" xr:uid="{EA74EE62-DC3B-43CA-8473-357FEFA61CAE}">
    <sortState xmlns:xlrd2="http://schemas.microsoft.com/office/spreadsheetml/2017/richdata2" ref="A2:C212">
      <sortCondition ref="A1:A205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30766-4333-4DCF-AE7F-89873FAC3095}">
  <dimension ref="A1:C225"/>
  <sheetViews>
    <sheetView workbookViewId="0">
      <selection activeCell="A2" sqref="A2"/>
    </sheetView>
  </sheetViews>
  <sheetFormatPr defaultColWidth="9.140625" defaultRowHeight="15" x14ac:dyDescent="0.25"/>
  <cols>
    <col min="1" max="1" width="9.5703125" style="9" bestFit="1" customWidth="1"/>
    <col min="2" max="2" width="34.85546875" style="9" bestFit="1" customWidth="1"/>
    <col min="3" max="3" width="13.42578125" style="9" bestFit="1" customWidth="1"/>
    <col min="4" max="16384" width="9.140625" style="9"/>
  </cols>
  <sheetData>
    <row r="1" spans="1:3" x14ac:dyDescent="0.25">
      <c r="A1" s="39" t="s">
        <v>0</v>
      </c>
      <c r="B1" s="46" t="s">
        <v>2</v>
      </c>
      <c r="C1" s="39" t="s">
        <v>194</v>
      </c>
    </row>
    <row r="2" spans="1:3" x14ac:dyDescent="0.25">
      <c r="A2" s="45">
        <v>71</v>
      </c>
      <c r="B2" s="45" t="str">
        <f>VLOOKUP($A2,Para!$D$1:$E$996,2,FALSE)</f>
        <v>Antwerp Giants</v>
      </c>
      <c r="C2" s="45" t="s">
        <v>192</v>
      </c>
    </row>
    <row r="3" spans="1:3" x14ac:dyDescent="0.25">
      <c r="A3" s="45">
        <v>76</v>
      </c>
      <c r="B3" s="45" t="str">
        <f>VLOOKUP($A3,Para!$D$1:$E$996,2,FALSE)</f>
        <v>BC Machelen-Diegem</v>
      </c>
      <c r="C3" s="45" t="s">
        <v>192</v>
      </c>
    </row>
    <row r="4" spans="1:3" x14ac:dyDescent="0.25">
      <c r="A4" s="45">
        <v>77</v>
      </c>
      <c r="B4" s="45" t="str">
        <f>VLOOKUP($A4,Para!$D$1:$E$996,2,FALSE)</f>
        <v>Mercurius BBC Berchem</v>
      </c>
      <c r="C4" s="45" t="s">
        <v>192</v>
      </c>
    </row>
    <row r="5" spans="1:3" x14ac:dyDescent="0.25">
      <c r="A5" s="45">
        <v>95</v>
      </c>
      <c r="B5" s="45" t="str">
        <f>VLOOKUP($A5,Para!$D$1:$E$996,2,FALSE)</f>
        <v>BBC White Star - Witte Sterren St. Amandsberg</v>
      </c>
      <c r="C5" s="45" t="s">
        <v>193</v>
      </c>
    </row>
    <row r="6" spans="1:3" x14ac:dyDescent="0.25">
      <c r="A6" s="45">
        <v>244</v>
      </c>
      <c r="B6" s="45" t="str">
        <f>VLOOKUP($A6,Para!$D$1:$E$996,2,FALSE)</f>
        <v>B.B.C. Zele</v>
      </c>
      <c r="C6" s="45" t="s">
        <v>192</v>
      </c>
    </row>
    <row r="7" spans="1:3" x14ac:dyDescent="0.25">
      <c r="A7" s="45">
        <v>245</v>
      </c>
      <c r="B7" s="45" t="str">
        <f>VLOOKUP($A7,Para!$D$1:$E$996,2,FALSE)</f>
        <v>BC Oostende Basket@Sea</v>
      </c>
      <c r="C7" s="45" t="s">
        <v>192</v>
      </c>
    </row>
    <row r="8" spans="1:3" x14ac:dyDescent="0.25">
      <c r="A8" s="45">
        <v>249</v>
      </c>
      <c r="B8" s="45" t="str">
        <f>VLOOKUP($A8,Para!$D$1:$E$996,2,FALSE)</f>
        <v>Okapi Aalst</v>
      </c>
      <c r="C8" s="45" t="s">
        <v>192</v>
      </c>
    </row>
    <row r="9" spans="1:3" x14ac:dyDescent="0.25">
      <c r="A9" s="45">
        <v>253</v>
      </c>
      <c r="B9" s="45" t="str">
        <f>VLOOKUP($A9,Para!$D$1:$E$996,2,FALSE)</f>
        <v>Sobabee Zwijndrecht</v>
      </c>
      <c r="C9" s="45" t="s">
        <v>192</v>
      </c>
    </row>
    <row r="10" spans="1:3" x14ac:dyDescent="0.25">
      <c r="A10" s="45">
        <v>261</v>
      </c>
      <c r="B10" s="45" t="str">
        <f>VLOOKUP($A10,Para!$D$1:$E$996,2,FALSE)</f>
        <v>Basket Midwest Izegem</v>
      </c>
      <c r="C10" s="45" t="s">
        <v>192</v>
      </c>
    </row>
    <row r="11" spans="1:3" x14ac:dyDescent="0.25">
      <c r="A11" s="45">
        <v>267</v>
      </c>
      <c r="B11" s="45" t="str">
        <f>VLOOKUP($A11,Para!$D$1:$E$996,2,FALSE)</f>
        <v>Kon Sint-Truidense Basketbal (KSTBB)</v>
      </c>
      <c r="C11" s="45" t="s">
        <v>192</v>
      </c>
    </row>
    <row r="12" spans="1:3" x14ac:dyDescent="0.25">
      <c r="A12" s="45">
        <v>296</v>
      </c>
      <c r="B12" s="45" t="str">
        <f>VLOOKUP($A12,Para!$D$1:$E$996,2,FALSE)</f>
        <v>Koninklijke Sint-Niklase Condors</v>
      </c>
      <c r="C12" s="45" t="s">
        <v>192</v>
      </c>
    </row>
    <row r="13" spans="1:3" x14ac:dyDescent="0.25">
      <c r="A13" s="45">
        <v>314</v>
      </c>
      <c r="B13" s="45" t="str">
        <f>VLOOKUP($A13,Para!$D$1:$E$996,2,FALSE)</f>
        <v>Black Devils Vorst</v>
      </c>
      <c r="C13" s="45" t="s">
        <v>192</v>
      </c>
    </row>
    <row r="14" spans="1:3" x14ac:dyDescent="0.25">
      <c r="A14" s="45">
        <v>320</v>
      </c>
      <c r="B14" s="45" t="str">
        <f>VLOOKUP($A14,Para!$D$1:$E$996,2,FALSE)</f>
        <v>Koninklijk Basket Team ION Waregem</v>
      </c>
      <c r="C14" s="45" t="s">
        <v>192</v>
      </c>
    </row>
    <row r="15" spans="1:3" x14ac:dyDescent="0.25">
      <c r="A15" s="45">
        <v>405</v>
      </c>
      <c r="B15" s="45" t="str">
        <f>VLOOKUP($A15,Para!$D$1:$E$996,2,FALSE)</f>
        <v>Haantjes-D'Hondt Interieur-Oudenaarde</v>
      </c>
      <c r="C15" s="45" t="s">
        <v>192</v>
      </c>
    </row>
    <row r="16" spans="1:3" x14ac:dyDescent="0.25">
      <c r="A16" s="45">
        <v>471</v>
      </c>
      <c r="B16" s="45" t="str">
        <f>VLOOKUP($A16,Para!$D$1:$E$996,2,FALSE)</f>
        <v>Tigers Halle</v>
      </c>
      <c r="C16" s="45" t="s">
        <v>192</v>
      </c>
    </row>
    <row r="17" spans="1:3" x14ac:dyDescent="0.25">
      <c r="A17" s="45">
        <v>506</v>
      </c>
      <c r="B17" s="45" t="str">
        <f>VLOOKUP($A17,Para!$D$1:$E$996,2,FALSE)</f>
        <v>BC Lamett Deerlijk-Zwevegem</v>
      </c>
      <c r="C17" s="45" t="s">
        <v>192</v>
      </c>
    </row>
    <row r="18" spans="1:3" x14ac:dyDescent="0.25">
      <c r="A18" s="45">
        <v>541</v>
      </c>
      <c r="B18" s="45" t="str">
        <f>VLOOKUP($A18,Para!$D$1:$E$996,2,FALSE)</f>
        <v>KBBC DMVD Wikings Kortrijk</v>
      </c>
      <c r="C18" s="45" t="s">
        <v>193</v>
      </c>
    </row>
    <row r="19" spans="1:3" x14ac:dyDescent="0.25">
      <c r="A19" s="45">
        <v>548</v>
      </c>
      <c r="B19" s="45" t="str">
        <f>VLOOKUP($A19,Para!$D$1:$E$996,2,FALSE)</f>
        <v>Koninklijke BBC Scheldejeugd Temse</v>
      </c>
      <c r="C19" s="45" t="s">
        <v>192</v>
      </c>
    </row>
    <row r="20" spans="1:3" x14ac:dyDescent="0.25">
      <c r="A20" s="45">
        <v>552</v>
      </c>
      <c r="B20" s="45" t="str">
        <f>VLOOKUP($A20,Para!$D$1:$E$996,2,FALSE)</f>
        <v>Blue Rocks Ronse-Kluisbergen</v>
      </c>
      <c r="C20" s="45" t="s">
        <v>192</v>
      </c>
    </row>
    <row r="21" spans="1:3" x14ac:dyDescent="0.25">
      <c r="A21" s="45">
        <v>570</v>
      </c>
      <c r="B21" s="45" t="str">
        <f>VLOOKUP($A21,Para!$D$1:$E$996,2,FALSE)</f>
        <v>Orly Hasselt</v>
      </c>
      <c r="C21" s="45" t="s">
        <v>192</v>
      </c>
    </row>
    <row r="22" spans="1:3" x14ac:dyDescent="0.25">
      <c r="A22" s="45">
        <v>592</v>
      </c>
      <c r="B22" s="45" t="str">
        <f>VLOOKUP($A22,Para!$D$1:$E$996,2,FALSE)</f>
        <v>KBGO Finexa Basket@Sea</v>
      </c>
      <c r="C22" s="45" t="s">
        <v>192</v>
      </c>
    </row>
    <row r="23" spans="1:3" x14ac:dyDescent="0.25">
      <c r="A23" s="45">
        <v>660</v>
      </c>
      <c r="B23" s="45" t="str">
        <f>VLOOKUP($A23,Para!$D$1:$E$996,2,FALSE)</f>
        <v>2B|SAFE Tienen</v>
      </c>
      <c r="C23" s="45" t="s">
        <v>192</v>
      </c>
    </row>
    <row r="24" spans="1:3" x14ac:dyDescent="0.25">
      <c r="A24" s="45">
        <v>667</v>
      </c>
      <c r="B24" s="45" t="str">
        <f>VLOOKUP($A24,Para!$D$1:$E$996,2,FALSE)</f>
        <v>BBC Lokeren</v>
      </c>
      <c r="C24" s="45" t="s">
        <v>192</v>
      </c>
    </row>
    <row r="25" spans="1:3" x14ac:dyDescent="0.25">
      <c r="A25" s="45">
        <v>723</v>
      </c>
      <c r="B25" s="45" t="str">
        <f>VLOOKUP($A25,Para!$D$1:$E$996,2,FALSE)</f>
        <v>Insurea Kontich Wolves</v>
      </c>
      <c r="C25" s="45" t="s">
        <v>192</v>
      </c>
    </row>
    <row r="26" spans="1:3" x14ac:dyDescent="0.25">
      <c r="A26" s="45">
        <v>736</v>
      </c>
      <c r="B26" s="45" t="str">
        <f>VLOOKUP($A26,Para!$D$1:$E$996,2,FALSE)</f>
        <v>BBC Helios SanoRice Zottegem</v>
      </c>
      <c r="C26" s="45" t="s">
        <v>192</v>
      </c>
    </row>
    <row r="27" spans="1:3" x14ac:dyDescent="0.25">
      <c r="A27" s="45">
        <v>737</v>
      </c>
      <c r="B27" s="45" t="str">
        <f>VLOOKUP($A27,Para!$D$1:$E$996,2,FALSE)</f>
        <v>KB Oostende Bredene Basket@sea</v>
      </c>
      <c r="C27" s="45" t="s">
        <v>192</v>
      </c>
    </row>
    <row r="28" spans="1:3" x14ac:dyDescent="0.25">
      <c r="A28" s="45">
        <v>785</v>
      </c>
      <c r="B28" s="45" t="str">
        <f>VLOOKUP($A28,Para!$D$1:$E$996,2,FALSE)</f>
        <v>LDP Donza</v>
      </c>
      <c r="C28" s="45" t="s">
        <v>192</v>
      </c>
    </row>
    <row r="29" spans="1:3" x14ac:dyDescent="0.25">
      <c r="A29" s="45">
        <v>801</v>
      </c>
      <c r="B29" s="45" t="str">
        <f>VLOOKUP($A29,Para!$D$1:$E$996,2,FALSE)</f>
        <v>Koninklijke BBC Wezen-Vrienden Geraardsbergen</v>
      </c>
      <c r="C29" s="45" t="s">
        <v>192</v>
      </c>
    </row>
    <row r="30" spans="1:3" x14ac:dyDescent="0.25">
      <c r="A30" s="45">
        <v>809</v>
      </c>
      <c r="B30" s="45" t="str">
        <f>VLOOKUP($A30,Para!$D$1:$E$996,2,FALSE)</f>
        <v>Rapid Raptors Langemark</v>
      </c>
      <c r="C30" s="45" t="s">
        <v>192</v>
      </c>
    </row>
    <row r="31" spans="1:3" x14ac:dyDescent="0.25">
      <c r="A31" s="45">
        <v>811</v>
      </c>
      <c r="B31" s="45" t="str">
        <f>VLOOKUP($A31,Para!$D$1:$E$996,2,FALSE)</f>
        <v>Koninklijke BBC Oostkamp</v>
      </c>
      <c r="C31" s="45" t="s">
        <v>192</v>
      </c>
    </row>
    <row r="32" spans="1:3" x14ac:dyDescent="0.25">
      <c r="A32" s="45">
        <v>816</v>
      </c>
      <c r="B32" s="45" t="str">
        <f>VLOOKUP($A32,Para!$D$1:$E$996,2,FALSE)</f>
        <v>KBBC Miners Beringen</v>
      </c>
      <c r="C32" s="45" t="s">
        <v>192</v>
      </c>
    </row>
    <row r="33" spans="1:3" x14ac:dyDescent="0.25">
      <c r="A33" s="45">
        <v>837</v>
      </c>
      <c r="B33" s="45" t="str">
        <f>VLOOKUP($A33,Para!$D$1:$E$996,2,FALSE)</f>
        <v>Kon BBC De Panne vzw</v>
      </c>
      <c r="C33" s="45" t="s">
        <v>192</v>
      </c>
    </row>
    <row r="34" spans="1:3" x14ac:dyDescent="0.25">
      <c r="A34" s="45">
        <v>844</v>
      </c>
      <c r="B34" s="45" t="str">
        <f>VLOOKUP($A34,Para!$D$1:$E$996,2,FALSE)</f>
        <v>Koninklijke Herentalse BBC</v>
      </c>
      <c r="C34" s="45" t="s">
        <v>192</v>
      </c>
    </row>
    <row r="35" spans="1:3" x14ac:dyDescent="0.25">
      <c r="A35" s="45">
        <v>853</v>
      </c>
      <c r="B35" s="45" t="str">
        <f>VLOOKUP($A35,Para!$D$1:$E$996,2,FALSE)</f>
        <v>KBBC Zolder vzw</v>
      </c>
      <c r="C35" s="45" t="s">
        <v>192</v>
      </c>
    </row>
    <row r="36" spans="1:3" x14ac:dyDescent="0.25">
      <c r="A36" s="45">
        <v>908</v>
      </c>
      <c r="B36" s="45" t="str">
        <f>VLOOKUP($A36,Para!$D$1:$E$996,2,FALSE)</f>
        <v>BC Digiresto Knokke-Heist</v>
      </c>
      <c r="C36" s="45" t="s">
        <v>192</v>
      </c>
    </row>
    <row r="37" spans="1:3" x14ac:dyDescent="0.25">
      <c r="A37" s="45">
        <v>936</v>
      </c>
      <c r="B37" s="45" t="str">
        <f>VLOOKUP($A37,Para!$D$1:$E$996,2,FALSE)</f>
        <v>Hasselt BT</v>
      </c>
      <c r="C37" s="45" t="s">
        <v>192</v>
      </c>
    </row>
    <row r="38" spans="1:3" x14ac:dyDescent="0.25">
      <c r="A38" s="45">
        <v>954</v>
      </c>
      <c r="B38" s="45" t="str">
        <f>VLOOKUP($A38,Para!$D$1:$E$996,2,FALSE)</f>
        <v>Wytewa Roeselare</v>
      </c>
      <c r="C38" s="45" t="s">
        <v>192</v>
      </c>
    </row>
    <row r="39" spans="1:3" x14ac:dyDescent="0.25">
      <c r="A39" s="45">
        <v>978</v>
      </c>
      <c r="B39" s="45" t="str">
        <f>VLOOKUP($A39,Para!$D$1:$E$996,2,FALSE)</f>
        <v>Basket Malle</v>
      </c>
      <c r="C39" s="45" t="s">
        <v>192</v>
      </c>
    </row>
    <row r="40" spans="1:3" x14ac:dyDescent="0.25">
      <c r="A40" s="45">
        <v>979</v>
      </c>
      <c r="B40" s="45" t="str">
        <f>VLOOKUP($A40,Para!$D$1:$E$996,2,FALSE)</f>
        <v>Rozenbeka Oostrozebeke</v>
      </c>
      <c r="C40" s="45" t="s">
        <v>192</v>
      </c>
    </row>
    <row r="41" spans="1:3" x14ac:dyDescent="0.25">
      <c r="A41" s="45">
        <v>1009</v>
      </c>
      <c r="B41" s="45" t="str">
        <f>VLOOKUP($A41,Para!$D$1:$E$996,2,FALSE)</f>
        <v>Maccabi Antwerpen</v>
      </c>
      <c r="C41" s="45" t="s">
        <v>193</v>
      </c>
    </row>
    <row r="42" spans="1:3" x14ac:dyDescent="0.25">
      <c r="A42" s="45">
        <v>1029</v>
      </c>
      <c r="B42" s="45" t="str">
        <f>VLOOKUP($A42,Para!$D$1:$E$996,2,FALSE)</f>
        <v>Basketclub Red Sharks Koekelare</v>
      </c>
      <c r="C42" s="45" t="s">
        <v>192</v>
      </c>
    </row>
    <row r="43" spans="1:3" x14ac:dyDescent="0.25">
      <c r="A43" s="45">
        <v>1061</v>
      </c>
      <c r="B43" s="45" t="str">
        <f>VLOOKUP($A43,Para!$D$1:$E$996,2,FALSE)</f>
        <v>BBC Gullegem</v>
      </c>
      <c r="C43" s="45" t="s">
        <v>192</v>
      </c>
    </row>
    <row r="44" spans="1:3" x14ac:dyDescent="0.25">
      <c r="A44" s="45">
        <v>1068</v>
      </c>
      <c r="B44" s="45" t="str">
        <f>VLOOKUP($A44,Para!$D$1:$E$996,2,FALSE)</f>
        <v>Geranimo Bornem Basket</v>
      </c>
      <c r="C44" s="45" t="s">
        <v>192</v>
      </c>
    </row>
    <row r="45" spans="1:3" x14ac:dyDescent="0.25">
      <c r="A45" s="45">
        <v>1086</v>
      </c>
      <c r="B45" s="45" t="str">
        <f>VLOOKUP($A45,Para!$D$1:$E$996,2,FALSE)</f>
        <v>BBC Optima Tessenderlo</v>
      </c>
      <c r="C45" s="45" t="s">
        <v>192</v>
      </c>
    </row>
    <row r="46" spans="1:3" x14ac:dyDescent="0.25">
      <c r="A46" s="45">
        <v>1095</v>
      </c>
      <c r="B46" s="45" t="str">
        <f>VLOOKUP($A46,Para!$D$1:$E$996,2,FALSE)</f>
        <v>Koninklijke BBC Union Leopoldsburg</v>
      </c>
      <c r="C46" s="45" t="s">
        <v>192</v>
      </c>
    </row>
    <row r="47" spans="1:3" x14ac:dyDescent="0.25">
      <c r="A47" s="45">
        <v>1114</v>
      </c>
      <c r="B47" s="45" t="str">
        <f>VLOOKUP($A47,Para!$D$1:$E$996,2,FALSE)</f>
        <v>Basket Club Groot Dilbeek</v>
      </c>
      <c r="C47" s="45" t="s">
        <v>192</v>
      </c>
    </row>
    <row r="48" spans="1:3" x14ac:dyDescent="0.25">
      <c r="A48" s="45">
        <v>1123</v>
      </c>
      <c r="B48" s="45" t="str">
        <f>VLOOKUP($A48,Para!$D$1:$E$996,2,FALSE)</f>
        <v>Panters Baasrode</v>
      </c>
      <c r="C48" s="45" t="s">
        <v>192</v>
      </c>
    </row>
    <row r="49" spans="1:3" x14ac:dyDescent="0.25">
      <c r="A49" s="45">
        <v>1124</v>
      </c>
      <c r="B49" s="45" t="str">
        <f>VLOOKUP($A49,Para!$D$1:$E$996,2,FALSE)</f>
        <v>BBC Wuitens Hamme</v>
      </c>
      <c r="C49" s="45" t="s">
        <v>192</v>
      </c>
    </row>
    <row r="50" spans="1:3" x14ac:dyDescent="0.25">
      <c r="A50" s="45">
        <v>1132</v>
      </c>
      <c r="B50" s="45" t="str">
        <f>VLOOKUP($A50,Para!$D$1:$E$996,2,FALSE)</f>
        <v>Fellows Legal Brokers Ekeren BBC</v>
      </c>
      <c r="C50" s="45" t="s">
        <v>192</v>
      </c>
    </row>
    <row r="51" spans="1:3" x14ac:dyDescent="0.25">
      <c r="A51" s="45">
        <v>1150</v>
      </c>
      <c r="B51" s="45" t="str">
        <f>VLOOKUP($A51,Para!$D$1:$E$996,2,FALSE)</f>
        <v>Basket Sijsele</v>
      </c>
      <c r="C51" s="45" t="s">
        <v>192</v>
      </c>
    </row>
    <row r="52" spans="1:3" x14ac:dyDescent="0.25">
      <c r="A52" s="45">
        <v>1165</v>
      </c>
      <c r="B52" s="45" t="str">
        <f>VLOOKUP($A52,Para!$D$1:$E$996,2,FALSE)</f>
        <v>Duffel K.B.B.C.</v>
      </c>
      <c r="C52" s="45" t="s">
        <v>192</v>
      </c>
    </row>
    <row r="53" spans="1:3" x14ac:dyDescent="0.25">
      <c r="A53" s="45">
        <v>1170</v>
      </c>
      <c r="B53" s="45" t="str">
        <f>VLOOKUP($A53,Para!$D$1:$E$996,2,FALSE)</f>
        <v>B.C. Gems Diepenbeek</v>
      </c>
      <c r="C53" s="45" t="s">
        <v>192</v>
      </c>
    </row>
    <row r="54" spans="1:3" x14ac:dyDescent="0.25">
      <c r="A54" s="45">
        <v>1173</v>
      </c>
      <c r="B54" s="45" t="str">
        <f>VLOOKUP($A54,Para!$D$1:$E$996,2,FALSE)</f>
        <v>Telstar B.B.C. Mechelen</v>
      </c>
      <c r="C54" s="45" t="s">
        <v>192</v>
      </c>
    </row>
    <row r="55" spans="1:3" x14ac:dyDescent="0.25">
      <c r="A55" s="45">
        <v>1184</v>
      </c>
      <c r="B55" s="45" t="str">
        <f>VLOOKUP($A55,Para!$D$1:$E$996,2,FALSE)</f>
        <v>Cosmo Genk BBC</v>
      </c>
      <c r="C55" s="45" t="s">
        <v>192</v>
      </c>
    </row>
    <row r="56" spans="1:3" x14ac:dyDescent="0.25">
      <c r="A56" s="45">
        <v>1204</v>
      </c>
      <c r="B56" s="45" t="str">
        <f>VLOOKUP($A56,Para!$D$1:$E$996,2,FALSE)</f>
        <v>Basketbalclub Sint-Amands vzw</v>
      </c>
      <c r="C56" s="45" t="s">
        <v>192</v>
      </c>
    </row>
    <row r="57" spans="1:3" x14ac:dyDescent="0.25">
      <c r="A57" s="45">
        <v>1206</v>
      </c>
      <c r="B57" s="45" t="str">
        <f>VLOOKUP($A57,Para!$D$1:$E$996,2,FALSE)</f>
        <v>BC Black Boys Erpe-Mere</v>
      </c>
      <c r="C57" s="45" t="s">
        <v>192</v>
      </c>
    </row>
    <row r="58" spans="1:3" x14ac:dyDescent="0.25">
      <c r="A58" s="45">
        <v>1207</v>
      </c>
      <c r="B58" s="45" t="str">
        <f>VLOOKUP($A58,Para!$D$1:$E$996,2,FALSE)</f>
        <v>Mibac Middelkerke</v>
      </c>
      <c r="C58" s="45" t="s">
        <v>192</v>
      </c>
    </row>
    <row r="59" spans="1:3" x14ac:dyDescent="0.25">
      <c r="A59" s="45">
        <v>1210</v>
      </c>
      <c r="B59" s="45" t="str">
        <f>VLOOKUP($A59,Para!$D$1:$E$996,2,FALSE)</f>
        <v>Stella Artois Leuven Bears</v>
      </c>
      <c r="C59" s="45" t="s">
        <v>192</v>
      </c>
    </row>
    <row r="60" spans="1:3" x14ac:dyDescent="0.25">
      <c r="A60" s="45">
        <v>1216</v>
      </c>
      <c r="B60" s="45" t="str">
        <f>VLOOKUP($A60,Para!$D$1:$E$996,2,FALSE)</f>
        <v>K. Vabco Mol BBC</v>
      </c>
      <c r="C60" s="45" t="s">
        <v>192</v>
      </c>
    </row>
    <row r="61" spans="1:3" x14ac:dyDescent="0.25">
      <c r="A61" s="45">
        <v>1218</v>
      </c>
      <c r="B61" s="45" t="str">
        <f>VLOOKUP($A61,Para!$D$1:$E$996,2,FALSE)</f>
        <v>House Of Talents Kortrijk Spurs</v>
      </c>
      <c r="C61" s="45" t="s">
        <v>192</v>
      </c>
    </row>
    <row r="62" spans="1:3" x14ac:dyDescent="0.25">
      <c r="A62" s="45">
        <v>1220</v>
      </c>
      <c r="B62" s="45" t="str">
        <f>VLOOKUP($A62,Para!$D$1:$E$996,2,FALSE)</f>
        <v>The Tower Aalst</v>
      </c>
      <c r="C62" s="45" t="s">
        <v>193</v>
      </c>
    </row>
    <row r="63" spans="1:3" x14ac:dyDescent="0.25">
      <c r="A63" s="45">
        <v>1221</v>
      </c>
      <c r="B63" s="45" t="str">
        <f>VLOOKUP($A63,Para!$D$1:$E$996,2,FALSE)</f>
        <v>Basket Zonhoven</v>
      </c>
      <c r="C63" s="45" t="s">
        <v>192</v>
      </c>
    </row>
    <row r="64" spans="1:3" x14ac:dyDescent="0.25">
      <c r="A64" s="45">
        <v>1223</v>
      </c>
      <c r="B64" s="45" t="str">
        <f>VLOOKUP($A64,Para!$D$1:$E$996,2,FALSE)</f>
        <v>BC Maasmechelen</v>
      </c>
      <c r="C64" s="45" t="s">
        <v>192</v>
      </c>
    </row>
    <row r="65" spans="1:3" x14ac:dyDescent="0.25">
      <c r="A65" s="45">
        <v>1250</v>
      </c>
      <c r="B65" s="45" t="str">
        <f>VLOOKUP($A65,Para!$D$1:$E$996,2,FALSE)</f>
        <v>Essense Esbac</v>
      </c>
      <c r="C65" s="45" t="s">
        <v>192</v>
      </c>
    </row>
    <row r="66" spans="1:3" x14ac:dyDescent="0.25">
      <c r="A66" s="45">
        <v>1251</v>
      </c>
      <c r="B66" s="45" t="str">
        <f>VLOOKUP($A66,Para!$D$1:$E$996,2,FALSE)</f>
        <v>Wibac BBC Sint-Eloois-Winkel</v>
      </c>
      <c r="C66" s="45" t="s">
        <v>192</v>
      </c>
    </row>
    <row r="67" spans="1:3" x14ac:dyDescent="0.25">
      <c r="A67" s="45">
        <v>1256</v>
      </c>
      <c r="B67" s="45" t="str">
        <f>VLOOKUP($A67,Para!$D$1:$E$996,2,FALSE)</f>
        <v>BBC Falco Gent</v>
      </c>
      <c r="C67" s="45" t="s">
        <v>192</v>
      </c>
    </row>
    <row r="68" spans="1:3" x14ac:dyDescent="0.25">
      <c r="A68" s="45">
        <v>1273</v>
      </c>
      <c r="B68" s="45" t="str">
        <f>VLOOKUP($A68,Para!$D$1:$E$996,2,FALSE)</f>
        <v>Aartselaar BBC</v>
      </c>
      <c r="C68" s="45" t="s">
        <v>192</v>
      </c>
    </row>
    <row r="69" spans="1:3" x14ac:dyDescent="0.25">
      <c r="A69" s="45">
        <v>1277</v>
      </c>
      <c r="B69" s="45" t="str">
        <f>VLOOKUP($A69,Para!$D$1:$E$996,2,FALSE)</f>
        <v>BBC Olympia Denderleeuw</v>
      </c>
      <c r="C69" s="45" t="s">
        <v>192</v>
      </c>
    </row>
    <row r="70" spans="1:3" x14ac:dyDescent="0.25">
      <c r="A70" s="45">
        <v>1278</v>
      </c>
      <c r="B70" s="45" t="str">
        <f>VLOOKUP($A70,Para!$D$1:$E$996,2,FALSE)</f>
        <v>KBBC Sparta Laarne</v>
      </c>
      <c r="C70" s="45" t="s">
        <v>192</v>
      </c>
    </row>
    <row r="71" spans="1:3" x14ac:dyDescent="0.25">
      <c r="A71" s="45">
        <v>1300</v>
      </c>
      <c r="B71" s="45" t="str">
        <f>VLOOKUP($A71,Para!$D$1:$E$996,2,FALSE)</f>
        <v>Peer BBC vzw</v>
      </c>
      <c r="C71" s="45" t="s">
        <v>192</v>
      </c>
    </row>
    <row r="72" spans="1:3" x14ac:dyDescent="0.25">
      <c r="A72" s="45">
        <v>1304</v>
      </c>
      <c r="B72" s="45" t="str">
        <f>VLOOKUP($A72,Para!$D$1:$E$996,2,FALSE)</f>
        <v>Red Vic Wilrijk</v>
      </c>
      <c r="C72" s="45" t="s">
        <v>192</v>
      </c>
    </row>
    <row r="73" spans="1:3" x14ac:dyDescent="0.25">
      <c r="A73" s="45">
        <v>1310</v>
      </c>
      <c r="B73" s="45" t="str">
        <f>VLOOKUP($A73,Para!$D$1:$E$996,2,FALSE)</f>
        <v>Titans Basketball Bonheiden</v>
      </c>
      <c r="C73" s="45" t="s">
        <v>192</v>
      </c>
    </row>
    <row r="74" spans="1:3" x14ac:dyDescent="0.25">
      <c r="A74" s="45">
        <v>1317</v>
      </c>
      <c r="B74" s="45" t="str">
        <f>VLOOKUP($A74,Para!$D$1:$E$996,2,FALSE)</f>
        <v>Silaba Zelzate</v>
      </c>
      <c r="C74" s="45" t="s">
        <v>193</v>
      </c>
    </row>
    <row r="75" spans="1:3" x14ac:dyDescent="0.25">
      <c r="A75" s="45">
        <v>1324</v>
      </c>
      <c r="B75" s="45" t="str">
        <f>VLOOKUP($A75,Para!$D$1:$E$996,2,FALSE)</f>
        <v>KBBC T&amp;T Turnhout</v>
      </c>
      <c r="C75" s="45" t="s">
        <v>192</v>
      </c>
    </row>
    <row r="76" spans="1:3" x14ac:dyDescent="0.25">
      <c r="A76" s="45">
        <v>1332</v>
      </c>
      <c r="B76" s="45" t="str">
        <f>VLOOKUP($A76,Para!$D$1:$E$996,2,FALSE)</f>
        <v>Jong Edegem BBC</v>
      </c>
      <c r="C76" s="45" t="s">
        <v>192</v>
      </c>
    </row>
    <row r="77" spans="1:3" x14ac:dyDescent="0.25">
      <c r="A77" s="45">
        <v>1349</v>
      </c>
      <c r="B77" s="45" t="str">
        <f>VLOOKUP($A77,Para!$D$1:$E$996,2,FALSE)</f>
        <v>Bct Overijse</v>
      </c>
      <c r="C77" s="45" t="s">
        <v>192</v>
      </c>
    </row>
    <row r="78" spans="1:3" x14ac:dyDescent="0.25">
      <c r="A78" s="45">
        <v>1351</v>
      </c>
      <c r="B78" s="45" t="str">
        <f>VLOOKUP($A78,Para!$D$1:$E$996,2,FALSE)</f>
        <v>BBC Croonen Lommel</v>
      </c>
      <c r="C78" s="45" t="s">
        <v>192</v>
      </c>
    </row>
    <row r="79" spans="1:3" x14ac:dyDescent="0.25">
      <c r="A79" s="45">
        <v>1361</v>
      </c>
      <c r="B79" s="45" t="str">
        <f>VLOOKUP($A79,Para!$D$1:$E$996,2,FALSE)</f>
        <v>BBC Garage Wille Hansbeke</v>
      </c>
      <c r="C79" s="45" t="s">
        <v>192</v>
      </c>
    </row>
    <row r="80" spans="1:3" x14ac:dyDescent="0.25">
      <c r="A80" s="45">
        <v>1363</v>
      </c>
      <c r="B80" s="45" t="str">
        <f>VLOOKUP($A80,Para!$D$1:$E$996,2,FALSE)</f>
        <v>BBC De West-Hoek Zwevezele</v>
      </c>
      <c r="C80" s="45" t="s">
        <v>192</v>
      </c>
    </row>
    <row r="81" spans="1:3" x14ac:dyDescent="0.25">
      <c r="A81" s="45">
        <v>1364</v>
      </c>
      <c r="B81" s="45" t="str">
        <f>VLOOKUP($A81,Para!$D$1:$E$996,2,FALSE)</f>
        <v>Alken BBC</v>
      </c>
      <c r="C81" s="45" t="s">
        <v>193</v>
      </c>
    </row>
    <row r="82" spans="1:3" x14ac:dyDescent="0.25">
      <c r="A82" s="45">
        <v>1365</v>
      </c>
      <c r="B82" s="45" t="str">
        <f>VLOOKUP($A82,Para!$D$1:$E$996,2,FALSE)</f>
        <v>KBBC Bavi Gent</v>
      </c>
      <c r="C82" s="45" t="s">
        <v>192</v>
      </c>
    </row>
    <row r="83" spans="1:3" x14ac:dyDescent="0.25">
      <c r="A83" s="45">
        <v>1366</v>
      </c>
      <c r="B83" s="45" t="str">
        <f>VLOOKUP($A83,Para!$D$1:$E$996,2,FALSE)</f>
        <v>e5 Sgolba Aalter</v>
      </c>
      <c r="C83" s="45" t="s">
        <v>192</v>
      </c>
    </row>
    <row r="84" spans="1:3" x14ac:dyDescent="0.25">
      <c r="A84" s="45">
        <v>1372</v>
      </c>
      <c r="B84" s="45" t="str">
        <f>VLOOKUP($A84,Para!$D$1:$E$996,2,FALSE)</f>
        <v>L.S.V. Basket Landen</v>
      </c>
      <c r="C84" s="45" t="s">
        <v>192</v>
      </c>
    </row>
    <row r="85" spans="1:3" x14ac:dyDescent="0.25">
      <c r="A85" s="45">
        <v>1389</v>
      </c>
      <c r="B85" s="45" t="str">
        <f>VLOOKUP($A85,Para!$D$1:$E$996,2,FALSE)</f>
        <v>Rucon Gembo Koninklijke basketbalclub Borgerhout</v>
      </c>
      <c r="C85" s="45" t="s">
        <v>192</v>
      </c>
    </row>
    <row r="86" spans="1:3" x14ac:dyDescent="0.25">
      <c r="A86" s="45">
        <v>1392</v>
      </c>
      <c r="B86" s="45" t="str">
        <f>VLOOKUP($A86,Para!$D$1:$E$996,2,FALSE)</f>
        <v>KBBC Wasocub Waasmunster vzw</v>
      </c>
      <c r="C86" s="45" t="s">
        <v>192</v>
      </c>
    </row>
    <row r="87" spans="1:3" x14ac:dyDescent="0.25">
      <c r="A87" s="45">
        <v>1393</v>
      </c>
      <c r="B87" s="45" t="str">
        <f>VLOOKUP($A87,Para!$D$1:$E$996,2,FALSE)</f>
        <v>BBC Pelt</v>
      </c>
      <c r="C87" s="45" t="s">
        <v>192</v>
      </c>
    </row>
    <row r="88" spans="1:3" x14ac:dyDescent="0.25">
      <c r="A88" s="45">
        <v>1410</v>
      </c>
      <c r="B88" s="45" t="str">
        <f>VLOOKUP($A88,Para!$D$1:$E$996,2,FALSE)</f>
        <v>Clem Scherpenheuvel</v>
      </c>
      <c r="C88" s="45" t="s">
        <v>192</v>
      </c>
    </row>
    <row r="89" spans="1:3" x14ac:dyDescent="0.25">
      <c r="A89" s="45">
        <v>1419</v>
      </c>
      <c r="B89" s="45" t="str">
        <f>VLOOKUP($A89,Para!$D$1:$E$996,2,FALSE)</f>
        <v>Betekom Bullets</v>
      </c>
      <c r="C89" s="45" t="s">
        <v>192</v>
      </c>
    </row>
    <row r="90" spans="1:3" x14ac:dyDescent="0.25">
      <c r="A90" s="45">
        <v>1422</v>
      </c>
      <c r="B90" s="45" t="str">
        <f>VLOOKUP($A90,Para!$D$1:$E$996,2,FALSE)</f>
        <v>Basket Willebroek</v>
      </c>
      <c r="C90" s="45" t="s">
        <v>192</v>
      </c>
    </row>
    <row r="91" spans="1:3" x14ac:dyDescent="0.25">
      <c r="A91" s="45">
        <v>1438</v>
      </c>
      <c r="B91" s="45" t="str">
        <f>VLOOKUP($A91,Para!$D$1:$E$996,2,FALSE)</f>
        <v>Basket Lummen</v>
      </c>
      <c r="C91" s="45" t="s">
        <v>192</v>
      </c>
    </row>
    <row r="92" spans="1:3" x14ac:dyDescent="0.25">
      <c r="A92" s="45">
        <v>1450</v>
      </c>
      <c r="B92" s="45" t="str">
        <f>VLOOKUP($A92,Para!$D$1:$E$996,2,FALSE)</f>
        <v>Elektrooghe Gembas Knesselare</v>
      </c>
      <c r="C92" s="45" t="s">
        <v>192</v>
      </c>
    </row>
    <row r="93" spans="1:3" x14ac:dyDescent="0.25">
      <c r="A93" s="45">
        <v>1454</v>
      </c>
      <c r="B93" s="45" t="str">
        <f>VLOOKUP($A93,Para!$D$1:$E$996,2,FALSE)</f>
        <v>BBC Makeba Mariaburg Brasschaat</v>
      </c>
      <c r="C93" s="45" t="s">
        <v>192</v>
      </c>
    </row>
    <row r="94" spans="1:3" x14ac:dyDescent="0.25">
      <c r="A94" s="45">
        <v>1468</v>
      </c>
      <c r="B94" s="45" t="str">
        <f>VLOOKUP($A94,Para!$D$1:$E$996,2,FALSE)</f>
        <v>KBBC Eksaarde</v>
      </c>
      <c r="C94" s="45" t="s">
        <v>192</v>
      </c>
    </row>
    <row r="95" spans="1:3" x14ac:dyDescent="0.25">
      <c r="A95" s="45">
        <v>1476</v>
      </c>
      <c r="B95" s="45" t="str">
        <f>VLOOKUP($A95,Para!$D$1:$E$996,2,FALSE)</f>
        <v>BBC Alsemberg</v>
      </c>
      <c r="C95" s="45" t="s">
        <v>192</v>
      </c>
    </row>
    <row r="96" spans="1:3" x14ac:dyDescent="0.25">
      <c r="A96" s="45">
        <v>1477</v>
      </c>
      <c r="B96" s="45" t="str">
        <f>VLOOKUP($A96,Para!$D$1:$E$996,2,FALSE)</f>
        <v>KBBC Okido Arendonk</v>
      </c>
      <c r="C96" s="45" t="s">
        <v>192</v>
      </c>
    </row>
    <row r="97" spans="1:3" x14ac:dyDescent="0.25">
      <c r="A97" s="45">
        <v>1483</v>
      </c>
      <c r="B97" s="45" t="str">
        <f>VLOOKUP($A97,Para!$D$1:$E$996,2,FALSE)</f>
        <v>Nieuw Brabo Antwerpen</v>
      </c>
      <c r="C97" s="45" t="s">
        <v>192</v>
      </c>
    </row>
    <row r="98" spans="1:3" x14ac:dyDescent="0.25">
      <c r="A98" s="45">
        <v>1484</v>
      </c>
      <c r="B98" s="45" t="str">
        <f>VLOOKUP($A98,Para!$D$1:$E$996,2,FALSE)</f>
        <v>Oxaco BBC Boechout</v>
      </c>
      <c r="C98" s="45" t="s">
        <v>192</v>
      </c>
    </row>
    <row r="99" spans="1:3" x14ac:dyDescent="0.25">
      <c r="A99" s="45">
        <v>1485</v>
      </c>
      <c r="B99" s="45" t="str">
        <f>VLOOKUP($A99,Para!$D$1:$E$996,2,FALSE)</f>
        <v>Bilzerse BC</v>
      </c>
      <c r="C99" s="45" t="s">
        <v>192</v>
      </c>
    </row>
    <row r="100" spans="1:3" x14ac:dyDescent="0.25">
      <c r="A100" s="45">
        <v>1516</v>
      </c>
      <c r="B100" s="45" t="str">
        <f>VLOOKUP($A100,Para!$D$1:$E$996,2,FALSE)</f>
        <v>BBC Wervik</v>
      </c>
      <c r="C100" s="45" t="s">
        <v>192</v>
      </c>
    </row>
    <row r="101" spans="1:3" x14ac:dyDescent="0.25">
      <c r="A101" s="45">
        <v>1518</v>
      </c>
      <c r="B101" s="45" t="str">
        <f>VLOOKUP($A101,Para!$D$1:$E$996,2,FALSE)</f>
        <v>Guco Lier</v>
      </c>
      <c r="C101" s="45" t="s">
        <v>192</v>
      </c>
    </row>
    <row r="102" spans="1:3" x14ac:dyDescent="0.25">
      <c r="A102" s="45">
        <v>1519</v>
      </c>
      <c r="B102" s="45" t="str">
        <f>VLOOKUP($A102,Para!$D$1:$E$996,2,FALSE)</f>
        <v>Dynamo Bertem</v>
      </c>
      <c r="C102" s="45" t="s">
        <v>192</v>
      </c>
    </row>
    <row r="103" spans="1:3" x14ac:dyDescent="0.25">
      <c r="A103" s="45">
        <v>1526</v>
      </c>
      <c r="B103" s="45" t="str">
        <f>VLOOKUP($A103,Para!$D$1:$E$996,2,FALSE)</f>
        <v>Koninklijke Remant Basics Melsele-Beveren</v>
      </c>
      <c r="C103" s="45" t="s">
        <v>192</v>
      </c>
    </row>
    <row r="104" spans="1:3" x14ac:dyDescent="0.25">
      <c r="A104" s="45">
        <v>1545</v>
      </c>
      <c r="B104" s="45" t="str">
        <f>VLOOKUP($A104,Para!$D$1:$E$996,2,FALSE)</f>
        <v>Jets Basket Zaventem</v>
      </c>
      <c r="C104" s="45" t="s">
        <v>192</v>
      </c>
    </row>
    <row r="105" spans="1:3" x14ac:dyDescent="0.25">
      <c r="A105" s="45">
        <v>1571</v>
      </c>
      <c r="B105" s="45" t="str">
        <f>VLOOKUP($A105,Para!$D$1:$E$996,2,FALSE)</f>
        <v>Onderons Grembergen</v>
      </c>
      <c r="C105" s="45" t="s">
        <v>192</v>
      </c>
    </row>
    <row r="106" spans="1:3" x14ac:dyDescent="0.25">
      <c r="A106" s="45">
        <v>1580</v>
      </c>
      <c r="B106" s="45" t="str">
        <f>VLOOKUP($A106,Para!$D$1:$E$996,2,FALSE)</f>
        <v>BC Lede</v>
      </c>
      <c r="C106" s="45" t="s">
        <v>192</v>
      </c>
    </row>
    <row r="107" spans="1:3" x14ac:dyDescent="0.25">
      <c r="A107" s="45">
        <v>1586</v>
      </c>
      <c r="B107" s="45" t="str">
        <f>VLOOKUP($A107,Para!$D$1:$E$996,2,FALSE)</f>
        <v>KBBC Vk Iebac Ieper</v>
      </c>
      <c r="C107" s="45" t="s">
        <v>192</v>
      </c>
    </row>
    <row r="108" spans="1:3" x14ac:dyDescent="0.25">
      <c r="A108" s="45">
        <v>1596</v>
      </c>
      <c r="B108" s="45" t="str">
        <f>VLOOKUP($A108,Para!$D$1:$E$996,2,FALSE)</f>
        <v>KBBC Racing Brugge</v>
      </c>
      <c r="C108" s="45" t="s">
        <v>192</v>
      </c>
    </row>
    <row r="109" spans="1:3" x14ac:dyDescent="0.25">
      <c r="A109" s="45">
        <v>1598</v>
      </c>
      <c r="B109" s="45" t="str">
        <f>VLOOKUP($A109,Para!$D$1:$E$996,2,FALSE)</f>
        <v>BBC Wobac Sint-Stevens-Woluwe</v>
      </c>
      <c r="C109" s="45" t="s">
        <v>193</v>
      </c>
    </row>
    <row r="110" spans="1:3" x14ac:dyDescent="0.25">
      <c r="A110" s="45">
        <v>1604</v>
      </c>
      <c r="B110" s="45" t="str">
        <f>VLOOKUP($A110,Para!$D$1:$E$996,2,FALSE)</f>
        <v>BBC Putte</v>
      </c>
      <c r="C110" s="45" t="s">
        <v>192</v>
      </c>
    </row>
    <row r="111" spans="1:3" x14ac:dyDescent="0.25">
      <c r="A111" s="45">
        <v>1616</v>
      </c>
      <c r="B111" s="45" t="str">
        <f>VLOOKUP($A111,Para!$D$1:$E$996,2,FALSE)</f>
        <v>S.K.Eternit Kapelle o/d Bos</v>
      </c>
      <c r="C111" s="45" t="s">
        <v>193</v>
      </c>
    </row>
    <row r="112" spans="1:3" x14ac:dyDescent="0.25">
      <c r="A112" s="45">
        <v>1634</v>
      </c>
      <c r="B112" s="45" t="str">
        <f>VLOOKUP($A112,Para!$D$1:$E$996,2,FALSE)</f>
        <v>BBC Schelle</v>
      </c>
      <c r="C112" s="45" t="s">
        <v>192</v>
      </c>
    </row>
    <row r="113" spans="1:3" x14ac:dyDescent="0.25">
      <c r="A113" s="45">
        <v>1637</v>
      </c>
      <c r="B113" s="45" t="str">
        <f>VLOOKUP($A113,Para!$D$1:$E$996,2,FALSE)</f>
        <v>Hades Kiewit BBC</v>
      </c>
      <c r="C113" s="45" t="s">
        <v>192</v>
      </c>
    </row>
    <row r="114" spans="1:3" x14ac:dyDescent="0.25">
      <c r="A114" s="45">
        <v>1640</v>
      </c>
      <c r="B114" s="45" t="str">
        <f>VLOOKUP($A114,Para!$D$1:$E$996,2,FALSE)</f>
        <v>Bobcat Wielsbeke</v>
      </c>
      <c r="C114" s="45" t="s">
        <v>192</v>
      </c>
    </row>
    <row r="115" spans="1:3" x14ac:dyDescent="0.25">
      <c r="A115" s="45">
        <v>1665</v>
      </c>
      <c r="B115" s="45" t="str">
        <f>VLOOKUP($A115,Para!$D$1:$E$996,2,FALSE)</f>
        <v>Nieuwerkerken</v>
      </c>
      <c r="C115" s="45" t="s">
        <v>192</v>
      </c>
    </row>
    <row r="116" spans="1:3" x14ac:dyDescent="0.25">
      <c r="A116" s="45">
        <v>1674</v>
      </c>
      <c r="B116" s="45" t="str">
        <f>VLOOKUP($A116,Para!$D$1:$E$996,2,FALSE)</f>
        <v>Basketbalclub Campinia Dessel-Retie</v>
      </c>
      <c r="C116" s="45" t="s">
        <v>192</v>
      </c>
    </row>
    <row r="117" spans="1:3" x14ac:dyDescent="0.25">
      <c r="A117" s="45">
        <v>1681</v>
      </c>
      <c r="B117" s="45" t="str">
        <f>VLOOKUP($A117,Para!$D$1:$E$996,2,FALSE)</f>
        <v>Gent-Oost Eagles</v>
      </c>
      <c r="C117" s="45" t="s">
        <v>192</v>
      </c>
    </row>
    <row r="118" spans="1:3" x14ac:dyDescent="0.25">
      <c r="A118" s="45">
        <v>1682</v>
      </c>
      <c r="B118" s="45" t="str">
        <f>VLOOKUP($A118,Para!$D$1:$E$996,2,FALSE)</f>
        <v>Olympos Marke</v>
      </c>
      <c r="C118" s="45" t="s">
        <v>192</v>
      </c>
    </row>
    <row r="119" spans="1:3" x14ac:dyDescent="0.25">
      <c r="A119" s="45">
        <v>1685</v>
      </c>
      <c r="B119" s="45" t="str">
        <f>VLOOKUP($A119,Para!$D$1:$E$996,2,FALSE)</f>
        <v>TeleVoIP Zedelgem Lions</v>
      </c>
      <c r="C119" s="45" t="s">
        <v>192</v>
      </c>
    </row>
    <row r="120" spans="1:3" x14ac:dyDescent="0.25">
      <c r="A120" s="45">
        <v>1686</v>
      </c>
      <c r="B120" s="45" t="str">
        <f>VLOOKUP($A120,Para!$D$1:$E$996,2,FALSE)</f>
        <v>Olicsa Antwerpen</v>
      </c>
      <c r="C120" s="45" t="s">
        <v>192</v>
      </c>
    </row>
    <row r="121" spans="1:3" x14ac:dyDescent="0.25">
      <c r="A121" s="45">
        <v>1691</v>
      </c>
      <c r="B121" s="45" t="str">
        <f>VLOOKUP($A121,Para!$D$1:$E$996,2,FALSE)</f>
        <v>BBC Koksijde</v>
      </c>
      <c r="C121" s="45" t="s">
        <v>192</v>
      </c>
    </row>
    <row r="122" spans="1:3" x14ac:dyDescent="0.25">
      <c r="A122" s="45">
        <v>1692</v>
      </c>
      <c r="B122" s="45" t="str">
        <f>VLOOKUP($A122,Para!$D$1:$E$996,2,FALSE)</f>
        <v>BBC Berlaar</v>
      </c>
      <c r="C122" s="45" t="s">
        <v>192</v>
      </c>
    </row>
    <row r="123" spans="1:3" x14ac:dyDescent="0.25">
      <c r="A123" s="45">
        <v>1696</v>
      </c>
      <c r="B123" s="45" t="str">
        <f>VLOOKUP($A123,Para!$D$1:$E$996,2,FALSE)</f>
        <v>BC Asse-Ternat</v>
      </c>
      <c r="C123" s="45" t="s">
        <v>192</v>
      </c>
    </row>
    <row r="124" spans="1:3" x14ac:dyDescent="0.25">
      <c r="A124" s="45">
        <v>1717</v>
      </c>
      <c r="B124" s="45" t="str">
        <f>VLOOKUP($A124,Para!$D$1:$E$996,2,FALSE)</f>
        <v>Tigers Evergem</v>
      </c>
      <c r="C124" s="45" t="s">
        <v>192</v>
      </c>
    </row>
    <row r="125" spans="1:3" x14ac:dyDescent="0.25">
      <c r="A125" s="45">
        <v>1743</v>
      </c>
      <c r="B125" s="45" t="str">
        <f>VLOOKUP($A125,Para!$D$1:$E$996,2,FALSE)</f>
        <v>Basket Desselgem</v>
      </c>
      <c r="C125" s="45" t="s">
        <v>192</v>
      </c>
    </row>
    <row r="126" spans="1:3" x14ac:dyDescent="0.25">
      <c r="A126" s="45">
        <v>1744</v>
      </c>
      <c r="B126" s="45" t="str">
        <f>VLOOKUP($A126,Para!$D$1:$E$996,2,FALSE)</f>
        <v>Toyota Wouters Diest</v>
      </c>
      <c r="C126" s="45" t="s">
        <v>192</v>
      </c>
    </row>
    <row r="127" spans="1:3" x14ac:dyDescent="0.25">
      <c r="A127" s="45">
        <v>1793</v>
      </c>
      <c r="B127" s="45" t="str">
        <f>VLOOKUP($A127,Para!$D$1:$E$996,2,FALSE)</f>
        <v>Thor Tervuren</v>
      </c>
      <c r="C127" s="45" t="s">
        <v>192</v>
      </c>
    </row>
    <row r="128" spans="1:3" x14ac:dyDescent="0.25">
      <c r="A128" s="45">
        <v>1840</v>
      </c>
      <c r="B128" s="45" t="str">
        <f>VLOOKUP($A128,Para!$D$1:$E$996,2,FALSE)</f>
        <v>Zuiderkempen Diamonds</v>
      </c>
      <c r="C128" s="45" t="s">
        <v>192</v>
      </c>
    </row>
    <row r="129" spans="1:3" x14ac:dyDescent="0.25">
      <c r="A129" s="45">
        <v>1852</v>
      </c>
      <c r="B129" s="45" t="str">
        <f>VLOOKUP($A129,Para!$D$1:$E$996,2,FALSE)</f>
        <v>BBC Geel</v>
      </c>
      <c r="C129" s="45" t="s">
        <v>192</v>
      </c>
    </row>
    <row r="130" spans="1:3" x14ac:dyDescent="0.25">
      <c r="A130" s="45">
        <v>1862</v>
      </c>
      <c r="B130" s="45" t="str">
        <f>VLOOKUP($A130,Para!$D$1:$E$996,2,FALSE)</f>
        <v>BBC Assenede</v>
      </c>
      <c r="C130" s="45" t="s">
        <v>192</v>
      </c>
    </row>
    <row r="131" spans="1:3" x14ac:dyDescent="0.25">
      <c r="A131" s="45">
        <v>1863</v>
      </c>
      <c r="B131" s="45" t="str">
        <f>VLOOKUP($A131,Para!$D$1:$E$996,2,FALSE)</f>
        <v>Alfa 2000 Achel</v>
      </c>
      <c r="C131" s="45" t="s">
        <v>192</v>
      </c>
    </row>
    <row r="132" spans="1:3" x14ac:dyDescent="0.25">
      <c r="A132" s="45">
        <v>1888</v>
      </c>
      <c r="B132" s="45" t="str">
        <f>VLOOKUP($A132,Para!$D$1:$E$996,2,FALSE)</f>
        <v>GSG Aarschot</v>
      </c>
      <c r="C132" s="45" t="s">
        <v>192</v>
      </c>
    </row>
    <row r="133" spans="1:3" x14ac:dyDescent="0.25">
      <c r="A133" s="45">
        <v>1896</v>
      </c>
      <c r="B133" s="45" t="str">
        <f>VLOOKUP($A133,Para!$D$1:$E$996,2,FALSE)</f>
        <v>BC Grimbergen</v>
      </c>
      <c r="C133" s="45" t="s">
        <v>192</v>
      </c>
    </row>
    <row r="134" spans="1:3" x14ac:dyDescent="0.25">
      <c r="A134" s="45">
        <v>1911</v>
      </c>
      <c r="B134" s="45" t="str">
        <f>VLOOKUP($A134,Para!$D$1:$E$996,2,FALSE)</f>
        <v>Basket Poperinge</v>
      </c>
      <c r="C134" s="45" t="s">
        <v>192</v>
      </c>
    </row>
    <row r="135" spans="1:3" x14ac:dyDescent="0.25">
      <c r="A135" s="45">
        <v>1916</v>
      </c>
      <c r="B135" s="45" t="str">
        <f>VLOOKUP($A135,Para!$D$1:$E$996,2,FALSE)</f>
        <v>BBC Haacht</v>
      </c>
      <c r="C135" s="45" t="s">
        <v>192</v>
      </c>
    </row>
    <row r="136" spans="1:3" x14ac:dyDescent="0.25">
      <c r="A136" s="45">
        <v>1963</v>
      </c>
      <c r="B136" s="45" t="str">
        <f>VLOOKUP($A136,Para!$D$1:$E$996,2,FALSE)</f>
        <v>A.C.J. Basket Brugge</v>
      </c>
      <c r="C136" s="45" t="s">
        <v>192</v>
      </c>
    </row>
    <row r="137" spans="1:3" x14ac:dyDescent="0.25">
      <c r="A137" s="45">
        <v>1972</v>
      </c>
      <c r="B137" s="45" t="str">
        <f>VLOOKUP($A137,Para!$D$1:$E$996,2,FALSE)</f>
        <v>BBC Baskas Kasterlee</v>
      </c>
      <c r="C137" s="45" t="s">
        <v>192</v>
      </c>
    </row>
    <row r="138" spans="1:3" x14ac:dyDescent="0.25">
      <c r="A138" s="45">
        <v>1989</v>
      </c>
      <c r="B138" s="45" t="str">
        <f>VLOOKUP($A138,Para!$D$1:$E$996,2,FALSE)</f>
        <v>Stevoort BBC</v>
      </c>
      <c r="C138" s="45" t="s">
        <v>192</v>
      </c>
    </row>
    <row r="139" spans="1:3" x14ac:dyDescent="0.25">
      <c r="A139" s="45">
        <v>1996</v>
      </c>
      <c r="B139" s="45" t="str">
        <f>VLOOKUP($A139,Para!$D$1:$E$996,2,FALSE)</f>
        <v>BT Kortemark</v>
      </c>
      <c r="C139" s="45" t="s">
        <v>192</v>
      </c>
    </row>
    <row r="140" spans="1:3" x14ac:dyDescent="0.25">
      <c r="A140" s="45">
        <v>2002</v>
      </c>
      <c r="B140" s="45" t="str">
        <f>VLOOKUP($A140,Para!$D$1:$E$996,2,FALSE)</f>
        <v>BBC Lyra Nila Nijlen</v>
      </c>
      <c r="C140" s="45" t="s">
        <v>192</v>
      </c>
    </row>
    <row r="141" spans="1:3" x14ac:dyDescent="0.25">
      <c r="A141" s="45">
        <v>2039</v>
      </c>
      <c r="B141" s="45" t="str">
        <f>VLOOKUP($A141,Para!$D$1:$E$996,2,FALSE)</f>
        <v>Basket Midwest All-in Garden Tielt</v>
      </c>
      <c r="C141" s="45" t="s">
        <v>192</v>
      </c>
    </row>
    <row r="142" spans="1:3" x14ac:dyDescent="0.25">
      <c r="A142" s="45">
        <v>2046</v>
      </c>
      <c r="B142" s="45" t="str">
        <f>VLOOKUP($A142,Para!$D$1:$E$996,2,FALSE)</f>
        <v>BC Cobras Schoten-Brasschaat</v>
      </c>
      <c r="C142" s="45" t="s">
        <v>192</v>
      </c>
    </row>
    <row r="143" spans="1:3" x14ac:dyDescent="0.25">
      <c r="A143" s="45">
        <v>2071</v>
      </c>
      <c r="B143" s="45" t="str">
        <f>VLOOKUP($A143,Para!$D$1:$E$996,2,FALSE)</f>
        <v>Bebita Eernegem</v>
      </c>
      <c r="C143" s="45" t="s">
        <v>192</v>
      </c>
    </row>
    <row r="144" spans="1:3" x14ac:dyDescent="0.25">
      <c r="A144" s="45">
        <v>2076</v>
      </c>
      <c r="B144" s="45" t="str">
        <f>VLOOKUP($A144,Para!$D$1:$E$996,2,FALSE)</f>
        <v>BBC Laakdal</v>
      </c>
      <c r="C144" s="45" t="s">
        <v>192</v>
      </c>
    </row>
    <row r="145" spans="1:3" x14ac:dyDescent="0.25">
      <c r="A145" s="45">
        <v>2089</v>
      </c>
      <c r="B145" s="45" t="str">
        <f>VLOOKUP($A145,Para!$D$1:$E$996,2,FALSE)</f>
        <v>BBC Wildcats Gavere</v>
      </c>
      <c r="C145" s="45" t="s">
        <v>192</v>
      </c>
    </row>
    <row r="146" spans="1:3" x14ac:dyDescent="0.25">
      <c r="A146" s="45">
        <v>2090</v>
      </c>
      <c r="B146" s="45" t="str">
        <f>VLOOKUP($A146,Para!$D$1:$E$996,2,FALSE)</f>
        <v>Wuustwezel BBC</v>
      </c>
      <c r="C146" s="45" t="s">
        <v>192</v>
      </c>
    </row>
    <row r="147" spans="1:3" x14ac:dyDescent="0.25">
      <c r="A147" s="45">
        <v>2097</v>
      </c>
      <c r="B147" s="45" t="str">
        <f>VLOOKUP($A147,Para!$D$1:$E$996,2,FALSE)</f>
        <v>BC Opwijk</v>
      </c>
      <c r="C147" s="45" t="s">
        <v>192</v>
      </c>
    </row>
    <row r="148" spans="1:3" x14ac:dyDescent="0.25">
      <c r="A148" s="45">
        <v>2174</v>
      </c>
      <c r="B148" s="45" t="str">
        <f>VLOOKUP($A148,Para!$D$1:$E$996,2,FALSE)</f>
        <v>BasKet Tongeren</v>
      </c>
      <c r="C148" s="45" t="s">
        <v>192</v>
      </c>
    </row>
    <row r="149" spans="1:3" x14ac:dyDescent="0.25">
      <c r="A149" s="45">
        <v>2200</v>
      </c>
      <c r="B149" s="45" t="str">
        <f>VLOOKUP($A149,Para!$D$1:$E$996,2,FALSE)</f>
        <v>BC Streek Inn Vilvoorde</v>
      </c>
      <c r="C149" s="45" t="s">
        <v>192</v>
      </c>
    </row>
    <row r="150" spans="1:3" x14ac:dyDescent="0.25">
      <c r="A150" s="45">
        <v>2216</v>
      </c>
      <c r="B150" s="45" t="str">
        <f>VLOOKUP($A150,Para!$D$1:$E$996,2,FALSE)</f>
        <v>Baclo Lommel</v>
      </c>
      <c r="C150" s="45" t="s">
        <v>193</v>
      </c>
    </row>
    <row r="151" spans="1:3" x14ac:dyDescent="0.25">
      <c r="A151" s="45">
        <v>2219</v>
      </c>
      <c r="B151" s="45" t="str">
        <f>VLOOKUP($A151,Para!$D$1:$E$996,2,FALSE)</f>
        <v>Basket Stabroek</v>
      </c>
      <c r="C151" s="45" t="s">
        <v>192</v>
      </c>
    </row>
    <row r="152" spans="1:3" x14ac:dyDescent="0.25">
      <c r="A152" s="45">
        <v>2237</v>
      </c>
      <c r="B152" s="45" t="str">
        <f>VLOOKUP($A152,Para!$D$1:$E$996,2,FALSE)</f>
        <v>Triton Leuven</v>
      </c>
      <c r="C152" s="45" t="s">
        <v>193</v>
      </c>
    </row>
    <row r="153" spans="1:3" x14ac:dyDescent="0.25">
      <c r="A153" s="45">
        <v>2238</v>
      </c>
      <c r="B153" s="45" t="str">
        <f>VLOOKUP($A153,Para!$D$1:$E$996,2,FALSE)</f>
        <v>Kangoeroes Basket Mechelen</v>
      </c>
      <c r="C153" s="45" t="s">
        <v>192</v>
      </c>
    </row>
    <row r="154" spans="1:3" x14ac:dyDescent="0.25">
      <c r="A154" s="45">
        <v>2288</v>
      </c>
      <c r="B154" s="45" t="str">
        <f>VLOOKUP($A154,Para!$D$1:$E$996,2,FALSE)</f>
        <v>BBC Coveco Niel</v>
      </c>
      <c r="C154" s="45" t="s">
        <v>192</v>
      </c>
    </row>
    <row r="155" spans="1:3" x14ac:dyDescent="0.25">
      <c r="A155" s="45">
        <v>2294</v>
      </c>
      <c r="B155" s="45" t="str">
        <f>VLOOKUP($A155,Para!$D$1:$E$996,2,FALSE)</f>
        <v>Notre Dame Blue Tigers Leuven</v>
      </c>
      <c r="C155" s="45" t="s">
        <v>192</v>
      </c>
    </row>
    <row r="156" spans="1:3" x14ac:dyDescent="0.25">
      <c r="A156" s="45">
        <v>2317</v>
      </c>
      <c r="B156" s="45" t="str">
        <f>VLOOKUP($A156,Para!$D$1:$E$996,2,FALSE)</f>
        <v>DBC Osiris Okapi Aalst</v>
      </c>
      <c r="C156" s="45" t="s">
        <v>192</v>
      </c>
    </row>
    <row r="157" spans="1:3" x14ac:dyDescent="0.25">
      <c r="A157" s="45">
        <v>2325</v>
      </c>
      <c r="B157" s="45" t="str">
        <f>VLOOKUP($A157,Para!$D$1:$E$996,2,FALSE)</f>
        <v>BBC Floorcouture Zoersel</v>
      </c>
      <c r="C157" s="45" t="s">
        <v>192</v>
      </c>
    </row>
    <row r="158" spans="1:3" x14ac:dyDescent="0.25">
      <c r="A158" s="45">
        <v>2328</v>
      </c>
      <c r="B158" s="45" t="str">
        <f>VLOOKUP($A158,Para!$D$1:$E$996,2,FALSE)</f>
        <v>Bbv Oedelem</v>
      </c>
      <c r="C158" s="45" t="s">
        <v>192</v>
      </c>
    </row>
    <row r="159" spans="1:3" x14ac:dyDescent="0.25">
      <c r="A159" s="45">
        <v>2331</v>
      </c>
      <c r="B159" s="45" t="str">
        <f>VLOOKUP($A159,Para!$D$1:$E$996,2,FALSE)</f>
        <v>BBC Rumst</v>
      </c>
      <c r="C159" s="45" t="s">
        <v>192</v>
      </c>
    </row>
    <row r="160" spans="1:3" x14ac:dyDescent="0.25">
      <c r="A160" s="45">
        <v>2388</v>
      </c>
      <c r="B160" s="45" t="str">
        <f>VLOOKUP($A160,Para!$D$1:$E$996,2,FALSE)</f>
        <v>Basket Meetjesland</v>
      </c>
      <c r="C160" s="45" t="s">
        <v>192</v>
      </c>
    </row>
    <row r="161" spans="1:3" x14ac:dyDescent="0.25">
      <c r="A161" s="45">
        <v>2415</v>
      </c>
      <c r="B161" s="45" t="str">
        <f>VLOOKUP($A161,Para!$D$1:$E$996,2,FALSE)</f>
        <v>Black Sheep Diepenbeek</v>
      </c>
      <c r="C161" s="45" t="s">
        <v>192</v>
      </c>
    </row>
    <row r="162" spans="1:3" x14ac:dyDescent="0.25">
      <c r="A162" s="45">
        <v>2423</v>
      </c>
      <c r="B162" s="45" t="str">
        <f>VLOOKUP($A162,Para!$D$1:$E$996,2,FALSE)</f>
        <v>Merchtem Eagles</v>
      </c>
      <c r="C162" s="45" t="s">
        <v>192</v>
      </c>
    </row>
    <row r="163" spans="1:3" x14ac:dyDescent="0.25">
      <c r="A163" s="45">
        <v>2432</v>
      </c>
      <c r="B163" s="45" t="str">
        <f>VLOOKUP($A163,Para!$D$1:$E$996,2,FALSE)</f>
        <v>BBC Musketiers Wommelgem</v>
      </c>
      <c r="C163" s="45" t="s">
        <v>192</v>
      </c>
    </row>
    <row r="164" spans="1:3" x14ac:dyDescent="0.25">
      <c r="A164" s="45">
        <v>2453</v>
      </c>
      <c r="B164" s="45" t="str">
        <f>VLOOKUP($A164,Para!$D$1:$E$996,2,FALSE)</f>
        <v>BBC Groep Linden Oudenburg</v>
      </c>
      <c r="C164" s="45" t="s">
        <v>192</v>
      </c>
    </row>
    <row r="165" spans="1:3" x14ac:dyDescent="0.25">
      <c r="A165" s="45">
        <v>2462</v>
      </c>
      <c r="B165" s="45" t="str">
        <f>VLOOKUP($A165,Para!$D$1:$E$996,2,FALSE)</f>
        <v>BBC Houtem Redwolves</v>
      </c>
      <c r="C165" s="45" t="s">
        <v>192</v>
      </c>
    </row>
    <row r="166" spans="1:3" x14ac:dyDescent="0.25">
      <c r="A166" s="45">
        <v>2464</v>
      </c>
      <c r="B166" s="45" t="str">
        <f>VLOOKUP($A166,Para!$D$1:$E$996,2,FALSE)</f>
        <v>Londerzeelse Dunkers</v>
      </c>
      <c r="C166" s="45" t="s">
        <v>192</v>
      </c>
    </row>
    <row r="167" spans="1:3" x14ac:dyDescent="0.25">
      <c r="A167" s="45">
        <v>2489</v>
      </c>
      <c r="B167" s="45" t="str">
        <f>VLOOKUP($A167,Para!$D$1:$E$996,2,FALSE)</f>
        <v>Titans Basketball Keerbergen</v>
      </c>
      <c r="C167" s="45" t="s">
        <v>192</v>
      </c>
    </row>
    <row r="168" spans="1:3" x14ac:dyDescent="0.25">
      <c r="A168" s="45">
        <v>2492</v>
      </c>
      <c r="B168" s="45" t="str">
        <f>VLOOKUP($A168,Para!$D$1:$E$996,2,FALSE)</f>
        <v>BBC CSS Outdoor Living Ninove</v>
      </c>
      <c r="C168" s="45" t="s">
        <v>192</v>
      </c>
    </row>
    <row r="169" spans="1:3" x14ac:dyDescent="0.25">
      <c r="A169" s="45">
        <v>2494</v>
      </c>
      <c r="B169" s="45" t="str">
        <f>VLOOKUP($A169,Para!$D$1:$E$996,2,FALSE)</f>
        <v>B.C. Blue Stars Brugge</v>
      </c>
      <c r="C169" s="45" t="s">
        <v>192</v>
      </c>
    </row>
    <row r="170" spans="1:3" x14ac:dyDescent="0.25">
      <c r="A170" s="45">
        <v>2498</v>
      </c>
      <c r="B170" s="45" t="str">
        <f>VLOOKUP($A170,Para!$D$1:$E$996,2,FALSE)</f>
        <v>BBC As</v>
      </c>
      <c r="C170" s="45" t="s">
        <v>192</v>
      </c>
    </row>
    <row r="171" spans="1:3" x14ac:dyDescent="0.25">
      <c r="A171" s="45">
        <v>2501</v>
      </c>
      <c r="B171" s="45" t="str">
        <f>VLOOKUP($A171,Para!$D$1:$E$996,2,FALSE)</f>
        <v>Edegemse Basketbalclub</v>
      </c>
      <c r="C171" s="45" t="s">
        <v>192</v>
      </c>
    </row>
    <row r="172" spans="1:3" x14ac:dyDescent="0.25">
      <c r="A172" s="45">
        <v>2515</v>
      </c>
      <c r="B172" s="45" t="str">
        <f>VLOOKUP($A172,Para!$D$1:$E$996,2,FALSE)</f>
        <v>De Rode Leeuwen</v>
      </c>
      <c r="C172" s="45" t="s">
        <v>192</v>
      </c>
    </row>
    <row r="173" spans="1:3" x14ac:dyDescent="0.25">
      <c r="A173" s="45">
        <v>2527</v>
      </c>
      <c r="B173" s="45" t="str">
        <f>VLOOKUP($A173,Para!$D$1:$E$996,2,FALSE)</f>
        <v>BBC Bazel</v>
      </c>
      <c r="C173" s="45" t="s">
        <v>192</v>
      </c>
    </row>
    <row r="174" spans="1:3" x14ac:dyDescent="0.25">
      <c r="A174" s="45">
        <v>2551</v>
      </c>
      <c r="B174" s="45" t="str">
        <f>VLOOKUP($A174,Para!$D$1:$E$996,2,FALSE)</f>
        <v>Red Dragons Huldenberg</v>
      </c>
      <c r="C174" s="45" t="s">
        <v>192</v>
      </c>
    </row>
    <row r="175" spans="1:3" x14ac:dyDescent="0.25">
      <c r="A175" s="45">
        <v>2572</v>
      </c>
      <c r="B175" s="45" t="str">
        <f>VLOOKUP($A175,Para!$D$1:$E$996,2,FALSE)</f>
        <v>Vriendenhof Walem</v>
      </c>
      <c r="C175" s="45" t="s">
        <v>193</v>
      </c>
    </row>
    <row r="176" spans="1:3" x14ac:dyDescent="0.25">
      <c r="A176" s="45">
        <v>2575</v>
      </c>
      <c r="B176" s="45" t="str">
        <f>VLOOKUP($A176,Para!$D$1:$E$996,2,FALSE)</f>
        <v>BBC Hotshots Destelbergen</v>
      </c>
      <c r="C176" s="45" t="s">
        <v>193</v>
      </c>
    </row>
    <row r="177" spans="1:3" x14ac:dyDescent="0.25">
      <c r="A177" s="45">
        <v>2580</v>
      </c>
      <c r="B177" s="45" t="str">
        <f>VLOOKUP($A177,Para!$D$1:$E$996,2,FALSE)</f>
        <v>Dino Brussels</v>
      </c>
      <c r="C177" s="45" t="s">
        <v>192</v>
      </c>
    </row>
    <row r="178" spans="1:3" x14ac:dyDescent="0.25">
      <c r="A178" s="45">
        <v>2594</v>
      </c>
      <c r="B178" s="45" t="str">
        <f>VLOOKUP($A178,Para!$D$1:$E$996,2,FALSE)</f>
        <v>Jeugdbasket Scaldis Zwevegem</v>
      </c>
      <c r="C178" s="45" t="s">
        <v>192</v>
      </c>
    </row>
    <row r="179" spans="1:3" x14ac:dyDescent="0.25">
      <c r="A179" s="45">
        <v>2595</v>
      </c>
      <c r="B179" s="45" t="str">
        <f>VLOOKUP($A179,Para!$D$1:$E$996,2,FALSE)</f>
        <v>Amon Jeugd Gentson</v>
      </c>
      <c r="C179" s="45" t="s">
        <v>192</v>
      </c>
    </row>
    <row r="180" spans="1:3" x14ac:dyDescent="0.25">
      <c r="A180" s="45">
        <v>2598</v>
      </c>
      <c r="B180" s="45" t="str">
        <f>VLOOKUP($A180,Para!$D$1:$E$996,2,FALSE)</f>
        <v>KYD Kortenberg Young Devils</v>
      </c>
      <c r="C180" s="45" t="s">
        <v>192</v>
      </c>
    </row>
    <row r="181" spans="1:3" x14ac:dyDescent="0.25">
      <c r="A181" s="45">
        <v>2599</v>
      </c>
      <c r="B181" s="45" t="str">
        <f>VLOOKUP($A181,Para!$D$1:$E$996,2,FALSE)</f>
        <v>Femina Habac Sint-Truiden</v>
      </c>
      <c r="C181" s="45" t="s">
        <v>192</v>
      </c>
    </row>
    <row r="182" spans="1:3" x14ac:dyDescent="0.25">
      <c r="A182" s="45">
        <v>2602</v>
      </c>
      <c r="B182" s="45" t="str">
        <f>VLOOKUP($A182,Para!$D$1:$E$996,2,FALSE)</f>
        <v>Basket Houthalen</v>
      </c>
      <c r="C182" s="45" t="s">
        <v>192</v>
      </c>
    </row>
    <row r="183" spans="1:3" x14ac:dyDescent="0.25">
      <c r="A183" s="45">
        <v>2610</v>
      </c>
      <c r="B183" s="45" t="str">
        <f>VLOOKUP($A183,Para!$D$1:$E$996,2,FALSE)</f>
        <v>Boortmeerbeek &amp; Berg Bulldogs</v>
      </c>
      <c r="C183" s="45" t="s">
        <v>192</v>
      </c>
    </row>
    <row r="184" spans="1:3" x14ac:dyDescent="0.25">
      <c r="A184" s="25">
        <v>2614</v>
      </c>
      <c r="B184" s="45" t="str">
        <f>VLOOKUP($A184,Para!$D$1:$E$996,2,FALSE)</f>
        <v>Basket SKT Ieper</v>
      </c>
      <c r="C184" s="45" t="s">
        <v>192</v>
      </c>
    </row>
    <row r="185" spans="1:3" x14ac:dyDescent="0.25">
      <c r="A185" s="25">
        <v>2626</v>
      </c>
      <c r="B185" s="45" t="str">
        <f>VLOOKUP($A185,Para!$D$1:$E$996,2,FALSE)</f>
        <v>Carrefour Market Basket Blankenberge</v>
      </c>
      <c r="C185" s="45" t="s">
        <v>192</v>
      </c>
    </row>
    <row r="186" spans="1:3" x14ac:dyDescent="0.25">
      <c r="A186" s="25">
        <v>5002</v>
      </c>
      <c r="B186" s="45" t="str">
        <f>VLOOKUP($A186,Para!$D$1:$E$996,2,FALSE)</f>
        <v>Willibies Antwerpen</v>
      </c>
      <c r="C186" s="45" t="s">
        <v>192</v>
      </c>
    </row>
    <row r="187" spans="1:3" x14ac:dyDescent="0.25">
      <c r="A187" s="25">
        <v>5004</v>
      </c>
      <c r="B187" s="45" t="str">
        <f>VLOOKUP($A187,Para!$D$1:$E$996,2,FALSE)</f>
        <v>Avanti Brugge Dames</v>
      </c>
      <c r="C187" s="45" t="s">
        <v>192</v>
      </c>
    </row>
    <row r="188" spans="1:3" x14ac:dyDescent="0.25">
      <c r="A188" s="25">
        <v>5005</v>
      </c>
      <c r="B188" s="45" t="str">
        <f>VLOOKUP($A188,Para!$D$1:$E$996,2,FALSE)</f>
        <v>Basket Groot Zemst</v>
      </c>
      <c r="C188" s="45" t="s">
        <v>192</v>
      </c>
    </row>
    <row r="189" spans="1:3" x14ac:dyDescent="0.25">
      <c r="A189" s="25">
        <v>5007</v>
      </c>
      <c r="B189" s="45" t="str">
        <f>VLOOKUP($A189,Para!$D$1:$E$996,2,FALSE)</f>
        <v>BC Delrue JP Oostende</v>
      </c>
      <c r="C189" s="45" t="s">
        <v>193</v>
      </c>
    </row>
    <row r="190" spans="1:3" x14ac:dyDescent="0.25">
      <c r="A190" s="25">
        <v>5009</v>
      </c>
      <c r="B190" s="45" t="str">
        <f>VLOOKUP($A190,Para!$D$1:$E$996,2,FALSE)</f>
        <v>Koninklijke Basket Avelgem</v>
      </c>
      <c r="C190" s="45" t="s">
        <v>192</v>
      </c>
    </row>
    <row r="191" spans="1:3" x14ac:dyDescent="0.25">
      <c r="A191" s="25">
        <v>5010</v>
      </c>
      <c r="B191" s="45" t="str">
        <f>VLOOKUP($A191,Para!$D$1:$E$996,2,FALSE)</f>
        <v>Fenics Leuven BBC</v>
      </c>
      <c r="C191" s="45" t="s">
        <v>193</v>
      </c>
    </row>
    <row r="192" spans="1:3" x14ac:dyDescent="0.25">
      <c r="A192" s="25">
        <v>5014</v>
      </c>
      <c r="B192" s="45" t="str">
        <f>VLOOKUP($A192,Para!$D$1:$E$996,2,FALSE)</f>
        <v>BBC Feniks Futuria Gent</v>
      </c>
      <c r="C192" s="45" t="s">
        <v>193</v>
      </c>
    </row>
    <row r="193" spans="1:3" x14ac:dyDescent="0.25">
      <c r="A193" s="25">
        <v>5015</v>
      </c>
      <c r="B193" s="45" t="str">
        <f>VLOOKUP($A193,Para!$D$1:$E$996,2,FALSE)</f>
        <v>Hageland United</v>
      </c>
      <c r="C193" s="45" t="s">
        <v>192</v>
      </c>
    </row>
    <row r="194" spans="1:3" x14ac:dyDescent="0.25">
      <c r="A194" s="25">
        <v>5017</v>
      </c>
      <c r="B194" s="45" t="str">
        <f>VLOOKUP($A194,Para!$D$1:$E$996,2,FALSE)</f>
        <v>Bavi Vilvoorde</v>
      </c>
      <c r="C194" s="45" t="s">
        <v>192</v>
      </c>
    </row>
    <row r="195" spans="1:3" x14ac:dyDescent="0.25">
      <c r="A195" s="25">
        <v>5018</v>
      </c>
      <c r="B195" s="45" t="str">
        <f>VLOOKUP($A195,Para!$D$1:$E$996,2,FALSE)</f>
        <v>BBC P Heuvelland</v>
      </c>
      <c r="C195" s="45" t="s">
        <v>192</v>
      </c>
    </row>
    <row r="196" spans="1:3" x14ac:dyDescent="0.25">
      <c r="A196" s="25">
        <v>5021</v>
      </c>
      <c r="B196" s="45" t="str">
        <f>VLOOKUP($A196,Para!$D$1:$E$996,2,FALSE)</f>
        <v>Molenbeek Rebels Basketball</v>
      </c>
      <c r="C196" s="45" t="s">
        <v>213</v>
      </c>
    </row>
    <row r="197" spans="1:3" x14ac:dyDescent="0.25">
      <c r="A197" s="25">
        <v>5022</v>
      </c>
      <c r="B197" s="45" t="str">
        <f>VLOOKUP($A197,Para!$D$1:$E$996,2,FALSE)</f>
        <v>Holstra WINGS Wevelgem-Moorsele</v>
      </c>
      <c r="C197" s="45" t="s">
        <v>192</v>
      </c>
    </row>
    <row r="198" spans="1:3" x14ac:dyDescent="0.25">
      <c r="A198" s="25">
        <v>5025</v>
      </c>
      <c r="B198" s="45" t="str">
        <f>VLOOKUP($A198,Para!$D$1:$E$996,2,FALSE)</f>
        <v>Bree Basket</v>
      </c>
      <c r="C198" s="45" t="s">
        <v>192</v>
      </c>
    </row>
    <row r="199" spans="1:3" x14ac:dyDescent="0.25">
      <c r="A199" s="25">
        <v>5028</v>
      </c>
      <c r="B199" s="45" t="str">
        <f>VLOOKUP($A199,Para!$D$1:$E$996,2,FALSE)</f>
        <v>Elite Academy Antwerp</v>
      </c>
      <c r="C199" s="45" t="s">
        <v>192</v>
      </c>
    </row>
    <row r="200" spans="1:3" x14ac:dyDescent="0.25">
      <c r="A200" s="25">
        <v>5030</v>
      </c>
      <c r="B200" s="45" t="str">
        <f>VLOOKUP($A200,Para!$D$1:$E$996,2,FALSE)</f>
        <v>BBC Erembodegem</v>
      </c>
      <c r="C200" s="45" t="s">
        <v>192</v>
      </c>
    </row>
    <row r="201" spans="1:3" x14ac:dyDescent="0.25">
      <c r="A201" s="25">
        <v>5031</v>
      </c>
      <c r="B201" s="45" t="str">
        <f>VLOOKUP($A201,Para!$D$1:$E$996,2,FALSE)</f>
        <v>BBC Zulte-Leiestreek</v>
      </c>
      <c r="C201" s="45" t="s">
        <v>193</v>
      </c>
    </row>
    <row r="202" spans="1:3" x14ac:dyDescent="0.25">
      <c r="A202" s="25">
        <v>5032</v>
      </c>
      <c r="B202" s="45" t="str">
        <f>VLOOKUP($A202,Para!$D$1:$E$996,2,FALSE)</f>
        <v>BC Vagant Kortrijk</v>
      </c>
      <c r="C202" s="45" t="s">
        <v>193</v>
      </c>
    </row>
    <row r="203" spans="1:3" x14ac:dyDescent="0.25">
      <c r="A203" s="25">
        <v>5035</v>
      </c>
      <c r="B203" s="45" t="str">
        <f>VLOOKUP($A203,Para!$D$1:$E$996,2,FALSE)</f>
        <v>Hubo Limburg United</v>
      </c>
      <c r="C203" s="45" t="s">
        <v>192</v>
      </c>
    </row>
    <row r="204" spans="1:3" x14ac:dyDescent="0.25">
      <c r="A204" s="25">
        <v>5036</v>
      </c>
      <c r="B204" s="45" t="str">
        <f>VLOOKUP($A204,Para!$D$1:$E$996,2,FALSE)</f>
        <v>WIZ Basket Leuven</v>
      </c>
      <c r="C204" s="45" t="s">
        <v>193</v>
      </c>
    </row>
    <row r="205" spans="1:3" x14ac:dyDescent="0.25">
      <c r="A205" s="25">
        <v>5038</v>
      </c>
      <c r="B205" s="45" t="str">
        <f>VLOOKUP($A205,Para!$D$1:$E$996,2,FALSE)</f>
        <v>Basketbal Club Vikings Lede</v>
      </c>
      <c r="C205" s="45" t="s">
        <v>193</v>
      </c>
    </row>
    <row r="206" spans="1:3" x14ac:dyDescent="0.25">
      <c r="A206" s="25">
        <v>5039</v>
      </c>
      <c r="B206" s="45" t="str">
        <f>VLOOKUP($A206,Para!$D$1:$E$996,2,FALSE)</f>
        <v>Phantoms Basket Boom</v>
      </c>
      <c r="C206" s="45" t="s">
        <v>192</v>
      </c>
    </row>
    <row r="207" spans="1:3" x14ac:dyDescent="0.25">
      <c r="A207" s="25">
        <v>5041</v>
      </c>
      <c r="B207" s="45" t="str">
        <f>VLOOKUP($A207,Para!$D$1:$E$996,2,FALSE)</f>
        <v>Antwerp Wolf Pack</v>
      </c>
      <c r="C207" s="45" t="s">
        <v>192</v>
      </c>
    </row>
    <row r="208" spans="1:3" x14ac:dyDescent="0.25">
      <c r="A208" s="25">
        <v>5042</v>
      </c>
      <c r="B208" s="45" t="str">
        <f>VLOOKUP($A208,Para!$D$1:$E$996,2,FALSE)</f>
        <v>Strombeek Beavers Wemmel Basket Club</v>
      </c>
      <c r="C208" s="45" t="s">
        <v>192</v>
      </c>
    </row>
    <row r="209" spans="1:3" x14ac:dyDescent="0.25">
      <c r="A209" s="25">
        <v>5048</v>
      </c>
      <c r="B209" s="45" t="str">
        <f>VLOOKUP($A209,Para!$D$1:$E$996,2,FALSE)</f>
        <v>BBC Lions Gent</v>
      </c>
      <c r="C209" s="45" t="s">
        <v>193</v>
      </c>
    </row>
    <row r="210" spans="1:3" x14ac:dyDescent="0.25">
      <c r="A210" s="25">
        <v>5049</v>
      </c>
      <c r="B210" s="45" t="str">
        <f>VLOOKUP($A210,Para!$D$1:$E$996,2,FALSE)</f>
        <v>Avanti Brugge 2015</v>
      </c>
      <c r="C210" s="45" t="s">
        <v>192</v>
      </c>
    </row>
    <row r="211" spans="1:3" x14ac:dyDescent="0.25">
      <c r="A211" s="25">
        <v>5050</v>
      </c>
      <c r="B211" s="45" t="str">
        <f>VLOOKUP($A211,Para!$D$1:$E$996,2,FALSE)</f>
        <v>Hove Rabbits</v>
      </c>
      <c r="C211" s="45" t="s">
        <v>192</v>
      </c>
    </row>
    <row r="212" spans="1:3" x14ac:dyDescent="0.25">
      <c r="A212" s="25">
        <v>5053</v>
      </c>
      <c r="B212" s="45" t="str">
        <f>VLOOKUP($A212,Para!$D$1:$E$996,2,FALSE)</f>
        <v>Wapper vzw</v>
      </c>
      <c r="C212" s="45" t="s">
        <v>193</v>
      </c>
    </row>
    <row r="213" spans="1:3" x14ac:dyDescent="0.25">
      <c r="A213" s="25">
        <v>5055</v>
      </c>
      <c r="B213" s="45" t="str">
        <f>VLOOKUP($A213,Para!$D$1:$E$996,2,FALSE)</f>
        <v>BC Lions Genk</v>
      </c>
      <c r="C213" s="45" t="s">
        <v>192</v>
      </c>
    </row>
    <row r="214" spans="1:3" x14ac:dyDescent="0.25">
      <c r="A214" s="25">
        <v>5057</v>
      </c>
      <c r="B214" s="45" t="str">
        <f>VLOOKUP($A214,Para!$D$1:$E$996,2,FALSE)</f>
        <v>Helchteren 2020</v>
      </c>
      <c r="C214" s="45" t="s">
        <v>193</v>
      </c>
    </row>
    <row r="215" spans="1:3" x14ac:dyDescent="0.25">
      <c r="A215" s="25">
        <v>5058</v>
      </c>
      <c r="B215" s="45" t="str">
        <f>VLOOKUP($A215,Para!$D$1:$E$996,2,FALSE)</f>
        <v>B-Ballers Diksmuide</v>
      </c>
      <c r="C215" s="45" t="s">
        <v>193</v>
      </c>
    </row>
    <row r="216" spans="1:3" x14ac:dyDescent="0.25">
      <c r="A216" s="25">
        <v>5060</v>
      </c>
      <c r="B216" s="45" t="str">
        <f>VLOOKUP($A216,Para!$D$1:$E$996,2,FALSE)</f>
        <v>Torhout Lions</v>
      </c>
      <c r="C216" s="45" t="s">
        <v>192</v>
      </c>
    </row>
    <row r="217" spans="1:3" x14ac:dyDescent="0.25">
      <c r="A217" s="25">
        <v>5061</v>
      </c>
      <c r="B217" s="45" t="str">
        <f>VLOOKUP($A217,Para!$D$1:$E$996,2,FALSE)</f>
        <v>BT Lauwe</v>
      </c>
      <c r="C217" s="45" t="s">
        <v>193</v>
      </c>
    </row>
    <row r="218" spans="1:3" x14ac:dyDescent="0.25">
      <c r="A218" s="25">
        <v>5063</v>
      </c>
      <c r="B218" s="45" t="str">
        <f>VLOOKUP($A218,Para!$D$1:$E$996,2,FALSE)</f>
        <v>Rolling Thunders Wetteren</v>
      </c>
      <c r="C218" s="45" t="s">
        <v>193</v>
      </c>
    </row>
    <row r="219" spans="1:3" x14ac:dyDescent="0.25">
      <c r="A219" s="25">
        <v>5064</v>
      </c>
      <c r="B219" s="45" t="str">
        <f>VLOOKUP($A219,Para!$D$1:$E$996,2,FALSE)</f>
        <v>BBC Vesting Denderleeuw</v>
      </c>
      <c r="C219" s="45" t="s">
        <v>193</v>
      </c>
    </row>
    <row r="220" spans="1:3" x14ac:dyDescent="0.25">
      <c r="A220" s="25">
        <v>5065</v>
      </c>
      <c r="B220" s="45" t="str">
        <f>VLOOKUP($A220,Para!$D$1:$E$996,2,FALSE)</f>
        <v>BC Polaris Brussel</v>
      </c>
      <c r="C220" s="45" t="s">
        <v>192</v>
      </c>
    </row>
    <row r="221" spans="1:3" x14ac:dyDescent="0.25">
      <c r="A221" s="25">
        <v>5066</v>
      </c>
      <c r="B221" s="45" t="str">
        <f>VLOOKUP($A221,Para!$D$1:$E$996,2,FALSE)</f>
        <v>BC Molenbeek</v>
      </c>
      <c r="C221" s="45" t="s">
        <v>192</v>
      </c>
    </row>
    <row r="222" spans="1:3" x14ac:dyDescent="0.25">
      <c r="A222" s="25">
        <v>5068</v>
      </c>
      <c r="B222" s="45" t="str">
        <f>VLOOKUP($A222,Para!$D$1:$E$996,2,FALSE)</f>
        <v>BBC 2070 Zwijndrecht</v>
      </c>
      <c r="C222" s="45" t="s">
        <v>192</v>
      </c>
    </row>
    <row r="223" spans="1:3" x14ac:dyDescent="0.25">
      <c r="A223" s="25">
        <v>5069</v>
      </c>
      <c r="B223" s="45" t="str">
        <f>VLOOKUP($A223,Para!$D$1:$E$996,2,FALSE)</f>
        <v>ALL4ONE Basketbal Menen</v>
      </c>
      <c r="C223" s="45" t="s">
        <v>192</v>
      </c>
    </row>
    <row r="224" spans="1:3" x14ac:dyDescent="0.25">
      <c r="A224" s="25">
        <v>5070</v>
      </c>
      <c r="B224" s="45" t="str">
        <f>VLOOKUP($A224,Para!$D$1:$E$996,2,FALSE)</f>
        <v>Elite Overtime Brussels</v>
      </c>
      <c r="C224" s="45" t="s">
        <v>192</v>
      </c>
    </row>
    <row r="225" spans="1:3" x14ac:dyDescent="0.25">
      <c r="A225" s="25">
        <v>5071</v>
      </c>
      <c r="B225" s="45" t="str">
        <f>VLOOKUP($A225,Para!$D$1:$E$996,2,FALSE)</f>
        <v>Neteland Basket Ladies</v>
      </c>
      <c r="C225" s="45" t="s">
        <v>192</v>
      </c>
    </row>
  </sheetData>
  <autoFilter ref="A1:C1" xr:uid="{C2093ECE-9041-4958-9B44-C3196BF1818A}">
    <sortState xmlns:xlrd2="http://schemas.microsoft.com/office/spreadsheetml/2017/richdata2" ref="A2:C200">
      <sortCondition ref="A1"/>
    </sortState>
  </autoFilter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E4F84E-139F-496C-A7B5-6E513E69067D}">
          <x14:formula1>
            <xm:f>Para!$C$2:$C$4</xm:f>
          </x14:formula1>
          <xm:sqref>C2:C225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43BAA-11C3-43D6-A701-E418F57F1A36}">
  <dimension ref="A1:E225"/>
  <sheetViews>
    <sheetView workbookViewId="0">
      <selection activeCell="I23" sqref="I23"/>
    </sheetView>
  </sheetViews>
  <sheetFormatPr defaultRowHeight="15" x14ac:dyDescent="0.25"/>
  <cols>
    <col min="1" max="1" width="9.5703125" bestFit="1" customWidth="1"/>
    <col min="2" max="2" width="38.42578125" bestFit="1" customWidth="1"/>
    <col min="3" max="3" width="39.42578125" bestFit="1" customWidth="1"/>
  </cols>
  <sheetData>
    <row r="1" spans="1:5" x14ac:dyDescent="0.25">
      <c r="A1" s="39" t="s">
        <v>0</v>
      </c>
      <c r="B1" s="39" t="s">
        <v>1</v>
      </c>
      <c r="C1" s="39" t="s">
        <v>217</v>
      </c>
      <c r="D1" s="75" t="s">
        <v>285</v>
      </c>
      <c r="E1" s="75" t="s">
        <v>286</v>
      </c>
    </row>
    <row r="2" spans="1:5" x14ac:dyDescent="0.25">
      <c r="A2" s="67">
        <v>71</v>
      </c>
      <c r="B2" s="67" t="str">
        <f>VLOOKUP($A2,Para!$D$1:$E$996,2,FALSE)</f>
        <v>Antwerp Giants</v>
      </c>
      <c r="C2" s="67" t="str">
        <f>IF(D2&gt;0,"Trainer A/Trainer B",IF(E2&gt;0,"Instructeur B",""))</f>
        <v>Trainer A/Trainer B</v>
      </c>
      <c r="D2" s="67">
        <v>2</v>
      </c>
      <c r="E2" s="67">
        <v>1</v>
      </c>
    </row>
    <row r="3" spans="1:5" x14ac:dyDescent="0.25">
      <c r="A3" s="67">
        <v>76</v>
      </c>
      <c r="B3" s="67" t="str">
        <f>VLOOKUP($A3,Para!$D$1:$E$996,2,FALSE)</f>
        <v>BC Machelen-Diegem</v>
      </c>
      <c r="C3" s="67" t="str">
        <f t="shared" ref="C3:C66" si="0">IF(D3&gt;0,"Trainer A/Trainer B",IF(E3&gt;0,"Instructeur B",""))</f>
        <v/>
      </c>
      <c r="D3" s="67"/>
      <c r="E3" s="67"/>
    </row>
    <row r="4" spans="1:5" x14ac:dyDescent="0.25">
      <c r="A4" s="67">
        <v>77</v>
      </c>
      <c r="B4" s="67" t="str">
        <f>VLOOKUP($A4,Para!$D$1:$E$996,2,FALSE)</f>
        <v>Mercurius BBC Berchem</v>
      </c>
      <c r="C4" s="67" t="str">
        <f t="shared" si="0"/>
        <v>Trainer A/Trainer B</v>
      </c>
      <c r="D4" s="67">
        <v>1</v>
      </c>
      <c r="E4" s="67">
        <v>1</v>
      </c>
    </row>
    <row r="5" spans="1:5" x14ac:dyDescent="0.25">
      <c r="A5" s="67">
        <v>95</v>
      </c>
      <c r="B5" s="67" t="str">
        <f>VLOOKUP($A5,Para!$D$1:$E$996,2,FALSE)</f>
        <v>BBC White Star - Witte Sterren St. Amandsberg</v>
      </c>
      <c r="C5" s="67" t="str">
        <f t="shared" si="0"/>
        <v/>
      </c>
      <c r="D5" s="67"/>
      <c r="E5" s="67"/>
    </row>
    <row r="6" spans="1:5" x14ac:dyDescent="0.25">
      <c r="A6" s="67">
        <v>244</v>
      </c>
      <c r="B6" s="67" t="str">
        <f>VLOOKUP($A6,Para!$D$1:$E$996,2,FALSE)</f>
        <v>B.B.C. Zele</v>
      </c>
      <c r="C6" s="67" t="str">
        <f t="shared" si="0"/>
        <v/>
      </c>
      <c r="D6" s="67"/>
      <c r="E6" s="67"/>
    </row>
    <row r="7" spans="1:5" x14ac:dyDescent="0.25">
      <c r="A7" s="67">
        <v>245</v>
      </c>
      <c r="B7" s="67" t="str">
        <f>VLOOKUP($A7,Para!$D$1:$E$996,2,FALSE)</f>
        <v>BC Oostende Basket@Sea</v>
      </c>
      <c r="C7" s="67" t="str">
        <f t="shared" si="0"/>
        <v>Trainer A/Trainer B</v>
      </c>
      <c r="D7" s="67">
        <v>1</v>
      </c>
      <c r="E7" s="67"/>
    </row>
    <row r="8" spans="1:5" x14ac:dyDescent="0.25">
      <c r="A8" s="67">
        <v>249</v>
      </c>
      <c r="B8" s="67" t="str">
        <f>VLOOKUP($A8,Para!$D$1:$E$996,2,FALSE)</f>
        <v>Okapi Aalst</v>
      </c>
      <c r="C8" s="67" t="str">
        <f t="shared" si="0"/>
        <v>Trainer A/Trainer B</v>
      </c>
      <c r="D8" s="67">
        <v>2</v>
      </c>
      <c r="E8" s="67"/>
    </row>
    <row r="9" spans="1:5" x14ac:dyDescent="0.25">
      <c r="A9" s="67">
        <v>253</v>
      </c>
      <c r="B9" s="67" t="str">
        <f>VLOOKUP($A9,Para!$D$1:$E$996,2,FALSE)</f>
        <v>Sobabee Zwijndrecht</v>
      </c>
      <c r="C9" s="67" t="str">
        <f t="shared" si="0"/>
        <v/>
      </c>
      <c r="D9" s="67"/>
      <c r="E9" s="67"/>
    </row>
    <row r="10" spans="1:5" x14ac:dyDescent="0.25">
      <c r="A10" s="67">
        <v>261</v>
      </c>
      <c r="B10" s="67" t="str">
        <f>VLOOKUP($A10,Para!$D$1:$E$996,2,FALSE)</f>
        <v>Basket Midwest Izegem</v>
      </c>
      <c r="C10" s="67" t="str">
        <f t="shared" si="0"/>
        <v>Instructeur B</v>
      </c>
      <c r="D10" s="67"/>
      <c r="E10" s="67">
        <v>1</v>
      </c>
    </row>
    <row r="11" spans="1:5" x14ac:dyDescent="0.25">
      <c r="A11" s="67">
        <v>267</v>
      </c>
      <c r="B11" s="67" t="str">
        <f>VLOOKUP($A11,Para!$D$1:$E$996,2,FALSE)</f>
        <v>Kon Sint-Truidense Basketbal (KSTBB)</v>
      </c>
      <c r="C11" s="67" t="str">
        <f t="shared" si="0"/>
        <v>Trainer A/Trainer B</v>
      </c>
      <c r="D11" s="67">
        <v>1</v>
      </c>
      <c r="E11" s="67">
        <v>1</v>
      </c>
    </row>
    <row r="12" spans="1:5" x14ac:dyDescent="0.25">
      <c r="A12" s="67">
        <v>296</v>
      </c>
      <c r="B12" s="67" t="str">
        <f>VLOOKUP($A12,Para!$D$1:$E$996,2,FALSE)</f>
        <v>Koninklijke Sint-Niklase Condors</v>
      </c>
      <c r="C12" s="67" t="str">
        <f t="shared" si="0"/>
        <v>Trainer A/Trainer B</v>
      </c>
      <c r="D12" s="67">
        <v>1</v>
      </c>
      <c r="E12" s="67">
        <v>1</v>
      </c>
    </row>
    <row r="13" spans="1:5" x14ac:dyDescent="0.25">
      <c r="A13" s="67">
        <v>314</v>
      </c>
      <c r="B13" s="67" t="str">
        <f>VLOOKUP($A13,Para!$D$1:$E$996,2,FALSE)</f>
        <v>Black Devils Vorst</v>
      </c>
      <c r="C13" s="67" t="str">
        <f t="shared" si="0"/>
        <v/>
      </c>
      <c r="D13" s="67"/>
      <c r="E13" s="67"/>
    </row>
    <row r="14" spans="1:5" x14ac:dyDescent="0.25">
      <c r="A14" s="67">
        <v>320</v>
      </c>
      <c r="B14" s="67" t="str">
        <f>VLOOKUP($A14,Para!$D$1:$E$996,2,FALSE)</f>
        <v>Koninklijk Basket Team ION Waregem</v>
      </c>
      <c r="C14" s="67" t="str">
        <f t="shared" si="0"/>
        <v>Trainer A/Trainer B</v>
      </c>
      <c r="D14" s="67">
        <v>5</v>
      </c>
      <c r="E14" s="67">
        <v>1</v>
      </c>
    </row>
    <row r="15" spans="1:5" x14ac:dyDescent="0.25">
      <c r="A15" s="67">
        <v>405</v>
      </c>
      <c r="B15" s="67" t="str">
        <f>VLOOKUP($A15,Para!$D$1:$E$996,2,FALSE)</f>
        <v>Haantjes-D'Hondt Interieur-Oudenaarde</v>
      </c>
      <c r="C15" s="67" t="str">
        <f t="shared" si="0"/>
        <v>Trainer A/Trainer B</v>
      </c>
      <c r="D15" s="67">
        <v>1</v>
      </c>
      <c r="E15" s="67"/>
    </row>
    <row r="16" spans="1:5" x14ac:dyDescent="0.25">
      <c r="A16" s="67">
        <v>471</v>
      </c>
      <c r="B16" s="67" t="str">
        <f>VLOOKUP($A16,Para!$D$1:$E$996,2,FALSE)</f>
        <v>Tigers Halle</v>
      </c>
      <c r="C16" s="67" t="str">
        <f t="shared" si="0"/>
        <v/>
      </c>
      <c r="D16" s="67"/>
      <c r="E16" s="67"/>
    </row>
    <row r="17" spans="1:5" x14ac:dyDescent="0.25">
      <c r="A17" s="67">
        <v>506</v>
      </c>
      <c r="B17" s="67" t="str">
        <f>VLOOKUP($A17,Para!$D$1:$E$996,2,FALSE)</f>
        <v>BC Lamett Deerlijk-Zwevegem</v>
      </c>
      <c r="C17" s="67" t="str">
        <f t="shared" si="0"/>
        <v>Instructeur B</v>
      </c>
      <c r="D17" s="67"/>
      <c r="E17" s="67">
        <v>1</v>
      </c>
    </row>
    <row r="18" spans="1:5" x14ac:dyDescent="0.25">
      <c r="A18" s="67">
        <v>541</v>
      </c>
      <c r="B18" s="67" t="str">
        <f>VLOOKUP($A18,Para!$D$1:$E$996,2,FALSE)</f>
        <v>KBBC DMVD Wikings Kortrijk</v>
      </c>
      <c r="C18" s="67" t="str">
        <f t="shared" si="0"/>
        <v/>
      </c>
      <c r="D18" s="67"/>
      <c r="E18" s="67"/>
    </row>
    <row r="19" spans="1:5" x14ac:dyDescent="0.25">
      <c r="A19" s="67">
        <v>548</v>
      </c>
      <c r="B19" s="67" t="str">
        <f>VLOOKUP($A19,Para!$D$1:$E$996,2,FALSE)</f>
        <v>Koninklijke BBC Scheldejeugd Temse</v>
      </c>
      <c r="C19" s="67" t="str">
        <f t="shared" si="0"/>
        <v/>
      </c>
      <c r="D19" s="67"/>
      <c r="E19" s="67"/>
    </row>
    <row r="20" spans="1:5" x14ac:dyDescent="0.25">
      <c r="A20" s="67">
        <v>552</v>
      </c>
      <c r="B20" s="67" t="str">
        <f>VLOOKUP($A20,Para!$D$1:$E$996,2,FALSE)</f>
        <v>Blue Rocks Ronse-Kluisbergen</v>
      </c>
      <c r="C20" s="67" t="str">
        <f t="shared" si="0"/>
        <v/>
      </c>
      <c r="D20" s="67"/>
      <c r="E20" s="67"/>
    </row>
    <row r="21" spans="1:5" x14ac:dyDescent="0.25">
      <c r="A21" s="67">
        <v>570</v>
      </c>
      <c r="B21" s="67" t="str">
        <f>VLOOKUP($A21,Para!$D$1:$E$996,2,FALSE)</f>
        <v>Orly Hasselt</v>
      </c>
      <c r="C21" s="67" t="str">
        <f t="shared" si="0"/>
        <v>Trainer A/Trainer B</v>
      </c>
      <c r="D21" s="67">
        <v>1</v>
      </c>
      <c r="E21" s="67"/>
    </row>
    <row r="22" spans="1:5" x14ac:dyDescent="0.25">
      <c r="A22" s="67">
        <v>592</v>
      </c>
      <c r="B22" s="67" t="str">
        <f>VLOOKUP($A22,Para!$D$1:$E$996,2,FALSE)</f>
        <v>KBGO Finexa Basket@Sea</v>
      </c>
      <c r="C22" s="67" t="str">
        <f t="shared" si="0"/>
        <v>Trainer A/Trainer B</v>
      </c>
      <c r="D22" s="67">
        <v>5</v>
      </c>
      <c r="E22" s="67">
        <v>1</v>
      </c>
    </row>
    <row r="23" spans="1:5" x14ac:dyDescent="0.25">
      <c r="A23" s="67">
        <v>660</v>
      </c>
      <c r="B23" s="67" t="str">
        <f>VLOOKUP($A23,Para!$D$1:$E$996,2,FALSE)</f>
        <v>2B|SAFE Tienen</v>
      </c>
      <c r="C23" s="67" t="str">
        <f t="shared" si="0"/>
        <v>Trainer A/Trainer B</v>
      </c>
      <c r="D23" s="67">
        <v>2</v>
      </c>
      <c r="E23" s="67">
        <v>1</v>
      </c>
    </row>
    <row r="24" spans="1:5" x14ac:dyDescent="0.25">
      <c r="A24" s="67">
        <v>667</v>
      </c>
      <c r="B24" s="67" t="str">
        <f>VLOOKUP($A24,Para!$D$1:$E$996,2,FALSE)</f>
        <v>BBC Lokeren</v>
      </c>
      <c r="C24" s="67" t="str">
        <f t="shared" si="0"/>
        <v/>
      </c>
      <c r="D24" s="67"/>
      <c r="E24" s="67"/>
    </row>
    <row r="25" spans="1:5" x14ac:dyDescent="0.25">
      <c r="A25" s="67">
        <v>723</v>
      </c>
      <c r="B25" s="67" t="str">
        <f>VLOOKUP($A25,Para!$D$1:$E$996,2,FALSE)</f>
        <v>Insurea Kontich Wolves</v>
      </c>
      <c r="C25" s="67" t="str">
        <f t="shared" si="0"/>
        <v>Trainer A/Trainer B</v>
      </c>
      <c r="D25" s="67">
        <v>1</v>
      </c>
      <c r="E25" s="67"/>
    </row>
    <row r="26" spans="1:5" x14ac:dyDescent="0.25">
      <c r="A26" s="67">
        <v>736</v>
      </c>
      <c r="B26" s="67" t="str">
        <f>VLOOKUP($A26,Para!$D$1:$E$996,2,FALSE)</f>
        <v>BBC Helios SanoRice Zottegem</v>
      </c>
      <c r="C26" s="67" t="str">
        <f t="shared" si="0"/>
        <v>Trainer A/Trainer B</v>
      </c>
      <c r="D26" s="67">
        <v>1</v>
      </c>
      <c r="E26" s="67">
        <v>1</v>
      </c>
    </row>
    <row r="27" spans="1:5" x14ac:dyDescent="0.25">
      <c r="A27" s="67">
        <v>737</v>
      </c>
      <c r="B27" s="67" t="str">
        <f>VLOOKUP($A27,Para!$D$1:$E$996,2,FALSE)</f>
        <v>KB Oostende Bredene Basket@sea</v>
      </c>
      <c r="C27" s="67" t="str">
        <f t="shared" si="0"/>
        <v/>
      </c>
      <c r="D27" s="67"/>
      <c r="E27" s="67"/>
    </row>
    <row r="28" spans="1:5" x14ac:dyDescent="0.25">
      <c r="A28" s="67">
        <v>785</v>
      </c>
      <c r="B28" s="67" t="str">
        <f>VLOOKUP($A28,Para!$D$1:$E$996,2,FALSE)</f>
        <v>LDP Donza</v>
      </c>
      <c r="C28" s="67" t="str">
        <f t="shared" si="0"/>
        <v>Trainer A/Trainer B</v>
      </c>
      <c r="D28" s="67">
        <v>3</v>
      </c>
      <c r="E28" s="67">
        <v>2</v>
      </c>
    </row>
    <row r="29" spans="1:5" x14ac:dyDescent="0.25">
      <c r="A29" s="67">
        <v>801</v>
      </c>
      <c r="B29" s="67" t="str">
        <f>VLOOKUP($A29,Para!$D$1:$E$996,2,FALSE)</f>
        <v>Koninklijke BBC Wezen-Vrienden Geraardsbergen</v>
      </c>
      <c r="C29" s="67" t="str">
        <f t="shared" si="0"/>
        <v/>
      </c>
      <c r="D29" s="67"/>
      <c r="E29" s="67"/>
    </row>
    <row r="30" spans="1:5" x14ac:dyDescent="0.25">
      <c r="A30" s="67">
        <v>809</v>
      </c>
      <c r="B30" s="67" t="str">
        <f>VLOOKUP($A30,Para!$D$1:$E$996,2,FALSE)</f>
        <v>Rapid Raptors Langemark</v>
      </c>
      <c r="C30" s="67" t="str">
        <f t="shared" si="0"/>
        <v/>
      </c>
      <c r="D30" s="67"/>
      <c r="E30" s="67"/>
    </row>
    <row r="31" spans="1:5" x14ac:dyDescent="0.25">
      <c r="A31" s="67">
        <v>811</v>
      </c>
      <c r="B31" s="67" t="str">
        <f>VLOOKUP($A31,Para!$D$1:$E$996,2,FALSE)</f>
        <v>Koninklijke BBC Oostkamp</v>
      </c>
      <c r="C31" s="67" t="str">
        <f t="shared" si="0"/>
        <v>Trainer A/Trainer B</v>
      </c>
      <c r="D31" s="67">
        <v>3</v>
      </c>
      <c r="E31" s="67"/>
    </row>
    <row r="32" spans="1:5" x14ac:dyDescent="0.25">
      <c r="A32" s="67">
        <v>816</v>
      </c>
      <c r="B32" s="67" t="str">
        <f>VLOOKUP($A32,Para!$D$1:$E$996,2,FALSE)</f>
        <v>KBBC Miners Beringen</v>
      </c>
      <c r="C32" s="67" t="str">
        <f t="shared" si="0"/>
        <v>Instructeur B</v>
      </c>
      <c r="D32" s="67"/>
      <c r="E32" s="67">
        <v>1</v>
      </c>
    </row>
    <row r="33" spans="1:5" x14ac:dyDescent="0.25">
      <c r="A33" s="67">
        <v>837</v>
      </c>
      <c r="B33" s="67" t="str">
        <f>VLOOKUP($A33,Para!$D$1:$E$996,2,FALSE)</f>
        <v>Kon BBC De Panne vzw</v>
      </c>
      <c r="C33" s="67" t="str">
        <f t="shared" si="0"/>
        <v>Trainer A/Trainer B</v>
      </c>
      <c r="D33" s="67">
        <v>1</v>
      </c>
      <c r="E33" s="67">
        <v>1</v>
      </c>
    </row>
    <row r="34" spans="1:5" x14ac:dyDescent="0.25">
      <c r="A34" s="67">
        <v>844</v>
      </c>
      <c r="B34" s="67" t="str">
        <f>VLOOKUP($A34,Para!$D$1:$E$996,2,FALSE)</f>
        <v>Koninklijke Herentalse BBC</v>
      </c>
      <c r="C34" s="67" t="str">
        <f t="shared" si="0"/>
        <v>Trainer A/Trainer B</v>
      </c>
      <c r="D34" s="67">
        <v>1</v>
      </c>
      <c r="E34" s="67"/>
    </row>
    <row r="35" spans="1:5" x14ac:dyDescent="0.25">
      <c r="A35" s="67">
        <v>853</v>
      </c>
      <c r="B35" s="67" t="str">
        <f>VLOOKUP($A35,Para!$D$1:$E$996,2,FALSE)</f>
        <v>KBBC Zolder vzw</v>
      </c>
      <c r="C35" s="67" t="str">
        <f t="shared" si="0"/>
        <v/>
      </c>
      <c r="D35" s="67"/>
      <c r="E35" s="67"/>
    </row>
    <row r="36" spans="1:5" x14ac:dyDescent="0.25">
      <c r="A36" s="67">
        <v>908</v>
      </c>
      <c r="B36" s="67" t="str">
        <f>VLOOKUP($A36,Para!$D$1:$E$996,2,FALSE)</f>
        <v>BC Digiresto Knokke-Heist</v>
      </c>
      <c r="C36" s="67" t="str">
        <f t="shared" si="0"/>
        <v/>
      </c>
      <c r="D36" s="67"/>
      <c r="E36" s="67"/>
    </row>
    <row r="37" spans="1:5" x14ac:dyDescent="0.25">
      <c r="A37" s="67">
        <v>936</v>
      </c>
      <c r="B37" s="67" t="str">
        <f>VLOOKUP($A37,Para!$D$1:$E$996,2,FALSE)</f>
        <v>Hasselt BT</v>
      </c>
      <c r="C37" s="67" t="str">
        <f t="shared" si="0"/>
        <v>Trainer A/Trainer B</v>
      </c>
      <c r="D37" s="67">
        <v>2</v>
      </c>
      <c r="E37" s="67">
        <v>2</v>
      </c>
    </row>
    <row r="38" spans="1:5" x14ac:dyDescent="0.25">
      <c r="A38" s="67">
        <v>954</v>
      </c>
      <c r="B38" s="67" t="str">
        <f>VLOOKUP($A38,Para!$D$1:$E$996,2,FALSE)</f>
        <v>Wytewa Roeselare</v>
      </c>
      <c r="C38" s="67" t="str">
        <f t="shared" si="0"/>
        <v>Instructeur B</v>
      </c>
      <c r="D38" s="67"/>
      <c r="E38" s="67">
        <v>1</v>
      </c>
    </row>
    <row r="39" spans="1:5" x14ac:dyDescent="0.25">
      <c r="A39" s="67">
        <v>978</v>
      </c>
      <c r="B39" s="67" t="str">
        <f>VLOOKUP($A39,Para!$D$1:$E$996,2,FALSE)</f>
        <v>Basket Malle</v>
      </c>
      <c r="C39" s="67" t="str">
        <f t="shared" si="0"/>
        <v/>
      </c>
      <c r="D39" s="67"/>
      <c r="E39" s="67"/>
    </row>
    <row r="40" spans="1:5" x14ac:dyDescent="0.25">
      <c r="A40" s="67">
        <v>979</v>
      </c>
      <c r="B40" s="67" t="str">
        <f>VLOOKUP($A40,Para!$D$1:$E$996,2,FALSE)</f>
        <v>Rozenbeka Oostrozebeke</v>
      </c>
      <c r="C40" s="67" t="str">
        <f t="shared" si="0"/>
        <v/>
      </c>
      <c r="D40" s="67"/>
      <c r="E40" s="67"/>
    </row>
    <row r="41" spans="1:5" x14ac:dyDescent="0.25">
      <c r="A41" s="67">
        <v>1009</v>
      </c>
      <c r="B41" s="67" t="str">
        <f>VLOOKUP($A41,Para!$D$1:$E$996,2,FALSE)</f>
        <v>Maccabi Antwerpen</v>
      </c>
      <c r="C41" s="67" t="str">
        <f t="shared" si="0"/>
        <v/>
      </c>
      <c r="D41" s="67"/>
      <c r="E41" s="67"/>
    </row>
    <row r="42" spans="1:5" x14ac:dyDescent="0.25">
      <c r="A42" s="67">
        <v>1029</v>
      </c>
      <c r="B42" s="67" t="str">
        <f>VLOOKUP($A42,Para!$D$1:$E$996,2,FALSE)</f>
        <v>Basketclub Red Sharks Koekelare</v>
      </c>
      <c r="C42" s="67" t="str">
        <f t="shared" si="0"/>
        <v/>
      </c>
      <c r="D42" s="67"/>
      <c r="E42" s="67"/>
    </row>
    <row r="43" spans="1:5" x14ac:dyDescent="0.25">
      <c r="A43" s="67">
        <v>1061</v>
      </c>
      <c r="B43" s="67" t="str">
        <f>VLOOKUP($A43,Para!$D$1:$E$996,2,FALSE)</f>
        <v>BBC Gullegem</v>
      </c>
      <c r="C43" s="67" t="str">
        <f t="shared" si="0"/>
        <v/>
      </c>
      <c r="D43" s="67"/>
      <c r="E43" s="67"/>
    </row>
    <row r="44" spans="1:5" x14ac:dyDescent="0.25">
      <c r="A44" s="67">
        <v>1068</v>
      </c>
      <c r="B44" s="67" t="str">
        <f>VLOOKUP($A44,Para!$D$1:$E$996,2,FALSE)</f>
        <v>Geranimo Bornem Basket</v>
      </c>
      <c r="C44" s="67" t="str">
        <f t="shared" si="0"/>
        <v>Trainer A/Trainer B</v>
      </c>
      <c r="D44" s="67">
        <v>3</v>
      </c>
      <c r="E44" s="67"/>
    </row>
    <row r="45" spans="1:5" x14ac:dyDescent="0.25">
      <c r="A45" s="67">
        <v>1086</v>
      </c>
      <c r="B45" s="67" t="str">
        <f>VLOOKUP($A45,Para!$D$1:$E$996,2,FALSE)</f>
        <v>BBC Optima Tessenderlo</v>
      </c>
      <c r="C45" s="67" t="str">
        <f t="shared" si="0"/>
        <v/>
      </c>
      <c r="D45" s="67"/>
      <c r="E45" s="67"/>
    </row>
    <row r="46" spans="1:5" x14ac:dyDescent="0.25">
      <c r="A46" s="67">
        <v>1095</v>
      </c>
      <c r="B46" s="67" t="str">
        <f>VLOOKUP($A46,Para!$D$1:$E$996,2,FALSE)</f>
        <v>Koninklijke BBC Union Leopoldsburg</v>
      </c>
      <c r="C46" s="67" t="str">
        <f t="shared" si="0"/>
        <v>Trainer A/Trainer B</v>
      </c>
      <c r="D46" s="67">
        <v>1</v>
      </c>
      <c r="E46" s="67">
        <v>1</v>
      </c>
    </row>
    <row r="47" spans="1:5" x14ac:dyDescent="0.25">
      <c r="A47" s="67">
        <v>1114</v>
      </c>
      <c r="B47" s="67" t="str">
        <f>VLOOKUP($A47,Para!$D$1:$E$996,2,FALSE)</f>
        <v>Basket Club Groot Dilbeek</v>
      </c>
      <c r="C47" s="67" t="str">
        <f t="shared" si="0"/>
        <v/>
      </c>
      <c r="D47" s="67"/>
      <c r="E47" s="67"/>
    </row>
    <row r="48" spans="1:5" x14ac:dyDescent="0.25">
      <c r="A48" s="67">
        <v>1123</v>
      </c>
      <c r="B48" s="67" t="str">
        <f>VLOOKUP($A48,Para!$D$1:$E$996,2,FALSE)</f>
        <v>Panters Baasrode</v>
      </c>
      <c r="C48" s="67" t="str">
        <f t="shared" si="0"/>
        <v/>
      </c>
      <c r="D48" s="67"/>
      <c r="E48" s="67"/>
    </row>
    <row r="49" spans="1:5" x14ac:dyDescent="0.25">
      <c r="A49" s="67">
        <v>1124</v>
      </c>
      <c r="B49" s="67" t="str">
        <f>VLOOKUP($A49,Para!$D$1:$E$996,2,FALSE)</f>
        <v>BBC Wuitens Hamme</v>
      </c>
      <c r="C49" s="67" t="str">
        <f t="shared" si="0"/>
        <v/>
      </c>
      <c r="D49" s="67"/>
      <c r="E49" s="67"/>
    </row>
    <row r="50" spans="1:5" x14ac:dyDescent="0.25">
      <c r="A50" s="67">
        <v>1132</v>
      </c>
      <c r="B50" s="67" t="str">
        <f>VLOOKUP($A50,Para!$D$1:$E$996,2,FALSE)</f>
        <v>Fellows Legal Brokers Ekeren BBC</v>
      </c>
      <c r="C50" s="67" t="str">
        <f t="shared" si="0"/>
        <v/>
      </c>
      <c r="D50" s="67"/>
      <c r="E50" s="67"/>
    </row>
    <row r="51" spans="1:5" x14ac:dyDescent="0.25">
      <c r="A51" s="67">
        <v>1150</v>
      </c>
      <c r="B51" s="67" t="str">
        <f>VLOOKUP($A51,Para!$D$1:$E$996,2,FALSE)</f>
        <v>Basket Sijsele</v>
      </c>
      <c r="C51" s="67" t="str">
        <f t="shared" si="0"/>
        <v/>
      </c>
      <c r="D51" s="67"/>
      <c r="E51" s="67"/>
    </row>
    <row r="52" spans="1:5" x14ac:dyDescent="0.25">
      <c r="A52" s="67">
        <v>1165</v>
      </c>
      <c r="B52" s="67" t="str">
        <f>VLOOKUP($A52,Para!$D$1:$E$996,2,FALSE)</f>
        <v>Duffel K.B.B.C.</v>
      </c>
      <c r="C52" s="67" t="str">
        <f t="shared" si="0"/>
        <v>Trainer A/Trainer B</v>
      </c>
      <c r="D52" s="67">
        <v>1</v>
      </c>
      <c r="E52" s="67"/>
    </row>
    <row r="53" spans="1:5" x14ac:dyDescent="0.25">
      <c r="A53" s="67">
        <v>1170</v>
      </c>
      <c r="B53" s="67" t="str">
        <f>VLOOKUP($A53,Para!$D$1:$E$996,2,FALSE)</f>
        <v>B.C. Gems Diepenbeek</v>
      </c>
      <c r="C53" s="67" t="str">
        <f t="shared" si="0"/>
        <v>Instructeur B</v>
      </c>
      <c r="D53" s="67"/>
      <c r="E53" s="67">
        <v>1</v>
      </c>
    </row>
    <row r="54" spans="1:5" x14ac:dyDescent="0.25">
      <c r="A54" s="67">
        <v>1173</v>
      </c>
      <c r="B54" s="67" t="str">
        <f>VLOOKUP($A54,Para!$D$1:$E$996,2,FALSE)</f>
        <v>Telstar B.B.C. Mechelen</v>
      </c>
      <c r="C54" s="67" t="str">
        <f t="shared" si="0"/>
        <v/>
      </c>
      <c r="D54" s="67"/>
      <c r="E54" s="67"/>
    </row>
    <row r="55" spans="1:5" x14ac:dyDescent="0.25">
      <c r="A55" s="67">
        <v>1184</v>
      </c>
      <c r="B55" s="67" t="str">
        <f>VLOOKUP($A55,Para!$D$1:$E$996,2,FALSE)</f>
        <v>Cosmo Genk BBC</v>
      </c>
      <c r="C55" s="67" t="str">
        <f t="shared" si="0"/>
        <v/>
      </c>
      <c r="D55" s="67"/>
      <c r="E55" s="67"/>
    </row>
    <row r="56" spans="1:5" x14ac:dyDescent="0.25">
      <c r="A56" s="67">
        <v>1204</v>
      </c>
      <c r="B56" s="67" t="str">
        <f>VLOOKUP($A56,Para!$D$1:$E$996,2,FALSE)</f>
        <v>Basketbalclub Sint-Amands vzw</v>
      </c>
      <c r="C56" s="67" t="str">
        <f t="shared" si="0"/>
        <v/>
      </c>
      <c r="D56" s="67"/>
      <c r="E56" s="67"/>
    </row>
    <row r="57" spans="1:5" x14ac:dyDescent="0.25">
      <c r="A57" s="67">
        <v>1206</v>
      </c>
      <c r="B57" s="67" t="str">
        <f>VLOOKUP($A57,Para!$D$1:$E$996,2,FALSE)</f>
        <v>BC Black Boys Erpe-Mere</v>
      </c>
      <c r="C57" s="67" t="str">
        <f t="shared" si="0"/>
        <v/>
      </c>
      <c r="D57" s="67"/>
      <c r="E57" s="67"/>
    </row>
    <row r="58" spans="1:5" x14ac:dyDescent="0.25">
      <c r="A58" s="67">
        <v>1207</v>
      </c>
      <c r="B58" s="67" t="str">
        <f>VLOOKUP($A58,Para!$D$1:$E$996,2,FALSE)</f>
        <v>Mibac Middelkerke</v>
      </c>
      <c r="C58" s="67" t="str">
        <f t="shared" si="0"/>
        <v/>
      </c>
      <c r="D58" s="67"/>
      <c r="E58" s="67"/>
    </row>
    <row r="59" spans="1:5" x14ac:dyDescent="0.25">
      <c r="A59" s="67">
        <v>1210</v>
      </c>
      <c r="B59" s="67" t="str">
        <f>VLOOKUP($A59,Para!$D$1:$E$996,2,FALSE)</f>
        <v>Stella Artois Leuven Bears</v>
      </c>
      <c r="C59" s="67" t="str">
        <f t="shared" si="0"/>
        <v>Trainer A/Trainer B</v>
      </c>
      <c r="D59" s="67">
        <v>2</v>
      </c>
      <c r="E59" s="67">
        <v>1</v>
      </c>
    </row>
    <row r="60" spans="1:5" x14ac:dyDescent="0.25">
      <c r="A60" s="67">
        <v>1216</v>
      </c>
      <c r="B60" s="67" t="str">
        <f>VLOOKUP($A60,Para!$D$1:$E$996,2,FALSE)</f>
        <v>K. Vabco Mol BBC</v>
      </c>
      <c r="C60" s="67" t="str">
        <f t="shared" si="0"/>
        <v/>
      </c>
      <c r="D60" s="67"/>
      <c r="E60" s="67"/>
    </row>
    <row r="61" spans="1:5" x14ac:dyDescent="0.25">
      <c r="A61" s="67">
        <v>1218</v>
      </c>
      <c r="B61" s="67" t="str">
        <f>VLOOKUP($A61,Para!$D$1:$E$996,2,FALSE)</f>
        <v>House Of Talents Kortrijk Spurs</v>
      </c>
      <c r="C61" s="67" t="str">
        <f t="shared" si="0"/>
        <v>Trainer A/Trainer B</v>
      </c>
      <c r="D61" s="67">
        <v>4</v>
      </c>
      <c r="E61" s="67">
        <v>2</v>
      </c>
    </row>
    <row r="62" spans="1:5" x14ac:dyDescent="0.25">
      <c r="A62" s="67">
        <v>1220</v>
      </c>
      <c r="B62" s="67" t="str">
        <f>VLOOKUP($A62,Para!$D$1:$E$996,2,FALSE)</f>
        <v>The Tower Aalst</v>
      </c>
      <c r="C62" s="67" t="str">
        <f t="shared" si="0"/>
        <v/>
      </c>
      <c r="D62" s="67"/>
      <c r="E62" s="67"/>
    </row>
    <row r="63" spans="1:5" x14ac:dyDescent="0.25">
      <c r="A63" s="67">
        <v>1221</v>
      </c>
      <c r="B63" s="67" t="str">
        <f>VLOOKUP($A63,Para!$D$1:$E$996,2,FALSE)</f>
        <v>Basket Zonhoven</v>
      </c>
      <c r="C63" s="67" t="str">
        <f t="shared" si="0"/>
        <v>Trainer A/Trainer B</v>
      </c>
      <c r="D63" s="67">
        <v>2</v>
      </c>
      <c r="E63" s="67"/>
    </row>
    <row r="64" spans="1:5" x14ac:dyDescent="0.25">
      <c r="A64" s="67">
        <v>1223</v>
      </c>
      <c r="B64" s="67" t="str">
        <f>VLOOKUP($A64,Para!$D$1:$E$996,2,FALSE)</f>
        <v>BC Maasmechelen</v>
      </c>
      <c r="C64" s="67" t="str">
        <f t="shared" si="0"/>
        <v>Trainer A/Trainer B</v>
      </c>
      <c r="D64" s="67">
        <v>1</v>
      </c>
      <c r="E64" s="67">
        <v>1</v>
      </c>
    </row>
    <row r="65" spans="1:5" x14ac:dyDescent="0.25">
      <c r="A65" s="67">
        <v>1250</v>
      </c>
      <c r="B65" s="67" t="str">
        <f>VLOOKUP($A65,Para!$D$1:$E$996,2,FALSE)</f>
        <v>Essense Esbac</v>
      </c>
      <c r="C65" s="67" t="str">
        <f t="shared" si="0"/>
        <v/>
      </c>
      <c r="D65" s="67"/>
      <c r="E65" s="67"/>
    </row>
    <row r="66" spans="1:5" x14ac:dyDescent="0.25">
      <c r="A66" s="67">
        <v>1251</v>
      </c>
      <c r="B66" s="67" t="str">
        <f>VLOOKUP($A66,Para!$D$1:$E$996,2,FALSE)</f>
        <v>Wibac BBC Sint-Eloois-Winkel</v>
      </c>
      <c r="C66" s="67" t="str">
        <f t="shared" si="0"/>
        <v/>
      </c>
      <c r="D66" s="67"/>
      <c r="E66" s="67"/>
    </row>
    <row r="67" spans="1:5" x14ac:dyDescent="0.25">
      <c r="A67" s="67">
        <v>1256</v>
      </c>
      <c r="B67" s="67" t="str">
        <f>VLOOKUP($A67,Para!$D$1:$E$996,2,FALSE)</f>
        <v>BBC Falco Gent</v>
      </c>
      <c r="C67" s="67" t="str">
        <f t="shared" ref="C67:C130" si="1">IF(D67&gt;0,"Trainer A/Trainer B",IF(E67&gt;0,"Instructeur B",""))</f>
        <v>Trainer A/Trainer B</v>
      </c>
      <c r="D67" s="67">
        <v>3</v>
      </c>
      <c r="E67" s="67">
        <v>1</v>
      </c>
    </row>
    <row r="68" spans="1:5" x14ac:dyDescent="0.25">
      <c r="A68" s="67">
        <v>1273</v>
      </c>
      <c r="B68" s="67" t="str">
        <f>VLOOKUP($A68,Para!$D$1:$E$996,2,FALSE)</f>
        <v>Aartselaar BBC</v>
      </c>
      <c r="C68" s="67" t="str">
        <f t="shared" si="1"/>
        <v>Instructeur B</v>
      </c>
      <c r="D68" s="67"/>
      <c r="E68" s="67">
        <v>1</v>
      </c>
    </row>
    <row r="69" spans="1:5" x14ac:dyDescent="0.25">
      <c r="A69" s="67">
        <v>1277</v>
      </c>
      <c r="B69" s="67" t="str">
        <f>VLOOKUP($A69,Para!$D$1:$E$996,2,FALSE)</f>
        <v>BBC Olympia Denderleeuw</v>
      </c>
      <c r="C69" s="67" t="str">
        <f t="shared" si="1"/>
        <v>Instructeur B</v>
      </c>
      <c r="D69" s="67"/>
      <c r="E69" s="67">
        <v>1</v>
      </c>
    </row>
    <row r="70" spans="1:5" x14ac:dyDescent="0.25">
      <c r="A70" s="67">
        <v>1278</v>
      </c>
      <c r="B70" s="67" t="str">
        <f>VLOOKUP($A70,Para!$D$1:$E$996,2,FALSE)</f>
        <v>KBBC Sparta Laarne</v>
      </c>
      <c r="C70" s="67" t="str">
        <f t="shared" si="1"/>
        <v/>
      </c>
      <c r="D70" s="67"/>
      <c r="E70" s="67"/>
    </row>
    <row r="71" spans="1:5" x14ac:dyDescent="0.25">
      <c r="A71" s="67">
        <v>1300</v>
      </c>
      <c r="B71" s="67" t="str">
        <f>VLOOKUP($A71,Para!$D$1:$E$996,2,FALSE)</f>
        <v>Peer BBC vzw</v>
      </c>
      <c r="C71" s="67" t="str">
        <f t="shared" si="1"/>
        <v>Trainer A/Trainer B</v>
      </c>
      <c r="D71" s="67">
        <v>2</v>
      </c>
      <c r="E71" s="67"/>
    </row>
    <row r="72" spans="1:5" x14ac:dyDescent="0.25">
      <c r="A72" s="67">
        <v>1304</v>
      </c>
      <c r="B72" s="67" t="str">
        <f>VLOOKUP($A72,Para!$D$1:$E$996,2,FALSE)</f>
        <v>Red Vic Wilrijk</v>
      </c>
      <c r="C72" s="67" t="str">
        <f t="shared" si="1"/>
        <v>Trainer A/Trainer B</v>
      </c>
      <c r="D72" s="67">
        <v>1</v>
      </c>
      <c r="E72" s="67"/>
    </row>
    <row r="73" spans="1:5" x14ac:dyDescent="0.25">
      <c r="A73" s="67">
        <v>1310</v>
      </c>
      <c r="B73" s="67" t="str">
        <f>VLOOKUP($A73,Para!$D$1:$E$996,2,FALSE)</f>
        <v>Titans Basketball Bonheiden</v>
      </c>
      <c r="C73" s="67" t="str">
        <f t="shared" si="1"/>
        <v>Trainer A/Trainer B</v>
      </c>
      <c r="D73" s="67">
        <v>2</v>
      </c>
      <c r="E73" s="67"/>
    </row>
    <row r="74" spans="1:5" x14ac:dyDescent="0.25">
      <c r="A74" s="67">
        <v>1317</v>
      </c>
      <c r="B74" s="67" t="str">
        <f>VLOOKUP($A74,Para!$D$1:$E$996,2,FALSE)</f>
        <v>Silaba Zelzate</v>
      </c>
      <c r="C74" s="67" t="str">
        <f t="shared" si="1"/>
        <v/>
      </c>
      <c r="D74" s="67"/>
      <c r="E74" s="67"/>
    </row>
    <row r="75" spans="1:5" x14ac:dyDescent="0.25">
      <c r="A75" s="67">
        <v>1324</v>
      </c>
      <c r="B75" s="67" t="str">
        <f>VLOOKUP($A75,Para!$D$1:$E$996,2,FALSE)</f>
        <v>KBBC T&amp;T Turnhout</v>
      </c>
      <c r="C75" s="67" t="str">
        <f t="shared" si="1"/>
        <v/>
      </c>
      <c r="D75" s="67"/>
      <c r="E75" s="67"/>
    </row>
    <row r="76" spans="1:5" x14ac:dyDescent="0.25">
      <c r="A76" s="67">
        <v>1332</v>
      </c>
      <c r="B76" s="67" t="str">
        <f>VLOOKUP($A76,Para!$D$1:$E$996,2,FALSE)</f>
        <v>Jong Edegem BBC</v>
      </c>
      <c r="C76" s="67" t="str">
        <f t="shared" si="1"/>
        <v/>
      </c>
      <c r="D76" s="67"/>
      <c r="E76" s="67"/>
    </row>
    <row r="77" spans="1:5" x14ac:dyDescent="0.25">
      <c r="A77" s="67">
        <v>1349</v>
      </c>
      <c r="B77" s="67" t="str">
        <f>VLOOKUP($A77,Para!$D$1:$E$996,2,FALSE)</f>
        <v>Bct Overijse</v>
      </c>
      <c r="C77" s="67" t="str">
        <f t="shared" si="1"/>
        <v/>
      </c>
      <c r="D77" s="67"/>
      <c r="E77" s="67"/>
    </row>
    <row r="78" spans="1:5" x14ac:dyDescent="0.25">
      <c r="A78" s="67">
        <v>1351</v>
      </c>
      <c r="B78" s="67" t="str">
        <f>VLOOKUP($A78,Para!$D$1:$E$996,2,FALSE)</f>
        <v>BBC Croonen Lommel</v>
      </c>
      <c r="C78" s="67" t="str">
        <f t="shared" si="1"/>
        <v>Trainer A/Trainer B</v>
      </c>
      <c r="D78" s="67">
        <v>1</v>
      </c>
      <c r="E78" s="67">
        <v>1</v>
      </c>
    </row>
    <row r="79" spans="1:5" x14ac:dyDescent="0.25">
      <c r="A79" s="67">
        <v>1361</v>
      </c>
      <c r="B79" s="67" t="str">
        <f>VLOOKUP($A79,Para!$D$1:$E$996,2,FALSE)</f>
        <v>BBC Garage Wille Hansbeke</v>
      </c>
      <c r="C79" s="67" t="str">
        <f t="shared" si="1"/>
        <v>Trainer A/Trainer B</v>
      </c>
      <c r="D79" s="67">
        <v>1</v>
      </c>
      <c r="E79" s="67"/>
    </row>
    <row r="80" spans="1:5" x14ac:dyDescent="0.25">
      <c r="A80" s="67">
        <v>1363</v>
      </c>
      <c r="B80" s="67" t="str">
        <f>VLOOKUP($A80,Para!$D$1:$E$996,2,FALSE)</f>
        <v>BBC De West-Hoek Zwevezele</v>
      </c>
      <c r="C80" s="67" t="str">
        <f t="shared" si="1"/>
        <v/>
      </c>
      <c r="D80" s="67"/>
      <c r="E80" s="67"/>
    </row>
    <row r="81" spans="1:5" x14ac:dyDescent="0.25">
      <c r="A81" s="67">
        <v>1364</v>
      </c>
      <c r="B81" s="67" t="str">
        <f>VLOOKUP($A81,Para!$D$1:$E$996,2,FALSE)</f>
        <v>Alken BBC</v>
      </c>
      <c r="C81" s="67" t="str">
        <f t="shared" si="1"/>
        <v/>
      </c>
      <c r="D81" s="67"/>
      <c r="E81" s="67"/>
    </row>
    <row r="82" spans="1:5" x14ac:dyDescent="0.25">
      <c r="A82" s="67">
        <v>1365</v>
      </c>
      <c r="B82" s="67" t="str">
        <f>VLOOKUP($A82,Para!$D$1:$E$996,2,FALSE)</f>
        <v>KBBC Bavi Gent</v>
      </c>
      <c r="C82" s="67" t="str">
        <f t="shared" si="1"/>
        <v>Trainer A/Trainer B</v>
      </c>
      <c r="D82" s="67">
        <v>1</v>
      </c>
      <c r="E82" s="67"/>
    </row>
    <row r="83" spans="1:5" x14ac:dyDescent="0.25">
      <c r="A83" s="67">
        <v>1366</v>
      </c>
      <c r="B83" s="67" t="str">
        <f>VLOOKUP($A83,Para!$D$1:$E$996,2,FALSE)</f>
        <v>e5 Sgolba Aalter</v>
      </c>
      <c r="C83" s="67" t="str">
        <f t="shared" si="1"/>
        <v/>
      </c>
      <c r="D83" s="67"/>
      <c r="E83" s="67"/>
    </row>
    <row r="84" spans="1:5" x14ac:dyDescent="0.25">
      <c r="A84" s="67">
        <v>1372</v>
      </c>
      <c r="B84" s="67" t="str">
        <f>VLOOKUP($A84,Para!$D$1:$E$996,2,FALSE)</f>
        <v>L.S.V. Basket Landen</v>
      </c>
      <c r="C84" s="67" t="str">
        <f t="shared" si="1"/>
        <v>Trainer A/Trainer B</v>
      </c>
      <c r="D84" s="67">
        <v>2</v>
      </c>
      <c r="E84" s="67"/>
    </row>
    <row r="85" spans="1:5" x14ac:dyDescent="0.25">
      <c r="A85" s="67">
        <v>1389</v>
      </c>
      <c r="B85" s="67" t="str">
        <f>VLOOKUP($A85,Para!$D$1:$E$996,2,FALSE)</f>
        <v>Rucon Gembo Koninklijke basketbalclub Borgerhout</v>
      </c>
      <c r="C85" s="67" t="str">
        <f t="shared" si="1"/>
        <v>Trainer A/Trainer B</v>
      </c>
      <c r="D85" s="67">
        <v>1</v>
      </c>
      <c r="E85" s="67">
        <v>1</v>
      </c>
    </row>
    <row r="86" spans="1:5" x14ac:dyDescent="0.25">
      <c r="A86" s="67">
        <v>1392</v>
      </c>
      <c r="B86" s="67" t="str">
        <f>VLOOKUP($A86,Para!$D$1:$E$996,2,FALSE)</f>
        <v>KBBC Wasocub Waasmunster vzw</v>
      </c>
      <c r="C86" s="67" t="str">
        <f t="shared" si="1"/>
        <v>Trainer A/Trainer B</v>
      </c>
      <c r="D86" s="67">
        <v>1</v>
      </c>
      <c r="E86" s="67"/>
    </row>
    <row r="87" spans="1:5" x14ac:dyDescent="0.25">
      <c r="A87" s="67">
        <v>1393</v>
      </c>
      <c r="B87" s="67" t="str">
        <f>VLOOKUP($A87,Para!$D$1:$E$996,2,FALSE)</f>
        <v>BBC Pelt</v>
      </c>
      <c r="C87" s="67" t="str">
        <f t="shared" si="1"/>
        <v/>
      </c>
      <c r="D87" s="67"/>
      <c r="E87" s="67"/>
    </row>
    <row r="88" spans="1:5" x14ac:dyDescent="0.25">
      <c r="A88" s="67">
        <v>1410</v>
      </c>
      <c r="B88" s="67" t="str">
        <f>VLOOKUP($A88,Para!$D$1:$E$996,2,FALSE)</f>
        <v>Clem Scherpenheuvel</v>
      </c>
      <c r="C88" s="67" t="str">
        <f t="shared" si="1"/>
        <v/>
      </c>
      <c r="D88" s="67"/>
      <c r="E88" s="67"/>
    </row>
    <row r="89" spans="1:5" x14ac:dyDescent="0.25">
      <c r="A89" s="67">
        <v>1419</v>
      </c>
      <c r="B89" s="67" t="str">
        <f>VLOOKUP($A89,Para!$D$1:$E$996,2,FALSE)</f>
        <v>Betekom Bullets</v>
      </c>
      <c r="C89" s="67" t="str">
        <f t="shared" si="1"/>
        <v/>
      </c>
      <c r="D89" s="67"/>
      <c r="E89" s="67"/>
    </row>
    <row r="90" spans="1:5" x14ac:dyDescent="0.25">
      <c r="A90" s="67">
        <v>1422</v>
      </c>
      <c r="B90" s="67" t="str">
        <f>VLOOKUP($A90,Para!$D$1:$E$996,2,FALSE)</f>
        <v>Basket Willebroek</v>
      </c>
      <c r="C90" s="67" t="str">
        <f t="shared" si="1"/>
        <v>Trainer A/Trainer B</v>
      </c>
      <c r="D90" s="67">
        <v>4</v>
      </c>
      <c r="E90" s="67"/>
    </row>
    <row r="91" spans="1:5" x14ac:dyDescent="0.25">
      <c r="A91" s="67">
        <v>1438</v>
      </c>
      <c r="B91" s="67" t="str">
        <f>VLOOKUP($A91,Para!$D$1:$E$996,2,FALSE)</f>
        <v>Basket Lummen</v>
      </c>
      <c r="C91" s="67" t="str">
        <f t="shared" si="1"/>
        <v>Trainer A/Trainer B</v>
      </c>
      <c r="D91" s="67">
        <v>1</v>
      </c>
      <c r="E91" s="67"/>
    </row>
    <row r="92" spans="1:5" x14ac:dyDescent="0.25">
      <c r="A92" s="67">
        <v>1450</v>
      </c>
      <c r="B92" s="67" t="str">
        <f>VLOOKUP($A92,Para!$D$1:$E$996,2,FALSE)</f>
        <v>Elektrooghe Gembas Knesselare</v>
      </c>
      <c r="C92" s="67" t="str">
        <f t="shared" si="1"/>
        <v>Trainer A/Trainer B</v>
      </c>
      <c r="D92" s="67">
        <v>2</v>
      </c>
      <c r="E92" s="67"/>
    </row>
    <row r="93" spans="1:5" x14ac:dyDescent="0.25">
      <c r="A93" s="67">
        <v>1454</v>
      </c>
      <c r="B93" s="67" t="str">
        <f>VLOOKUP($A93,Para!$D$1:$E$996,2,FALSE)</f>
        <v>BBC Makeba Mariaburg Brasschaat</v>
      </c>
      <c r="C93" s="67" t="str">
        <f t="shared" si="1"/>
        <v/>
      </c>
      <c r="D93" s="67"/>
      <c r="E93" s="67"/>
    </row>
    <row r="94" spans="1:5" x14ac:dyDescent="0.25">
      <c r="A94" s="67">
        <v>1468</v>
      </c>
      <c r="B94" s="67" t="str">
        <f>VLOOKUP($A94,Para!$D$1:$E$996,2,FALSE)</f>
        <v>KBBC Eksaarde</v>
      </c>
      <c r="C94" s="67" t="str">
        <f t="shared" si="1"/>
        <v>Instructeur B</v>
      </c>
      <c r="D94" s="67"/>
      <c r="E94" s="67">
        <v>1</v>
      </c>
    </row>
    <row r="95" spans="1:5" x14ac:dyDescent="0.25">
      <c r="A95" s="67">
        <v>1476</v>
      </c>
      <c r="B95" s="67" t="str">
        <f>VLOOKUP($A95,Para!$D$1:$E$996,2,FALSE)</f>
        <v>BBC Alsemberg</v>
      </c>
      <c r="C95" s="67" t="str">
        <f t="shared" si="1"/>
        <v/>
      </c>
      <c r="D95" s="67"/>
      <c r="E95" s="67"/>
    </row>
    <row r="96" spans="1:5" x14ac:dyDescent="0.25">
      <c r="A96" s="67">
        <v>1477</v>
      </c>
      <c r="B96" s="67" t="str">
        <f>VLOOKUP($A96,Para!$D$1:$E$996,2,FALSE)</f>
        <v>KBBC Okido Arendonk</v>
      </c>
      <c r="C96" s="67" t="str">
        <f t="shared" si="1"/>
        <v/>
      </c>
      <c r="D96" s="67"/>
      <c r="E96" s="67"/>
    </row>
    <row r="97" spans="1:5" x14ac:dyDescent="0.25">
      <c r="A97" s="67">
        <v>1483</v>
      </c>
      <c r="B97" s="67" t="str">
        <f>VLOOKUP($A97,Para!$D$1:$E$996,2,FALSE)</f>
        <v>Nieuw Brabo Antwerpen</v>
      </c>
      <c r="C97" s="67" t="str">
        <f t="shared" si="1"/>
        <v>Trainer A/Trainer B</v>
      </c>
      <c r="D97" s="67">
        <v>1</v>
      </c>
      <c r="E97" s="67"/>
    </row>
    <row r="98" spans="1:5" x14ac:dyDescent="0.25">
      <c r="A98" s="67">
        <v>1484</v>
      </c>
      <c r="B98" s="67" t="str">
        <f>VLOOKUP($A98,Para!$D$1:$E$996,2,FALSE)</f>
        <v>Oxaco BBC Boechout</v>
      </c>
      <c r="C98" s="67" t="str">
        <f t="shared" si="1"/>
        <v/>
      </c>
      <c r="D98" s="67"/>
      <c r="E98" s="67"/>
    </row>
    <row r="99" spans="1:5" x14ac:dyDescent="0.25">
      <c r="A99" s="67">
        <v>1485</v>
      </c>
      <c r="B99" s="67" t="str">
        <f>VLOOKUP($A99,Para!$D$1:$E$996,2,FALSE)</f>
        <v>Bilzerse BC</v>
      </c>
      <c r="C99" s="67" t="str">
        <f t="shared" si="1"/>
        <v/>
      </c>
      <c r="D99" s="67"/>
      <c r="E99" s="67"/>
    </row>
    <row r="100" spans="1:5" x14ac:dyDescent="0.25">
      <c r="A100" s="67">
        <v>1516</v>
      </c>
      <c r="B100" s="67" t="str">
        <f>VLOOKUP($A100,Para!$D$1:$E$996,2,FALSE)</f>
        <v>BBC Wervik</v>
      </c>
      <c r="C100" s="67" t="str">
        <f t="shared" si="1"/>
        <v/>
      </c>
      <c r="D100" s="67"/>
      <c r="E100" s="67"/>
    </row>
    <row r="101" spans="1:5" x14ac:dyDescent="0.25">
      <c r="A101" s="67">
        <v>1518</v>
      </c>
      <c r="B101" s="67" t="str">
        <f>VLOOKUP($A101,Para!$D$1:$E$996,2,FALSE)</f>
        <v>Guco Lier</v>
      </c>
      <c r="C101" s="67" t="str">
        <f t="shared" si="1"/>
        <v>Trainer A/Trainer B</v>
      </c>
      <c r="D101" s="67">
        <v>1</v>
      </c>
      <c r="E101" s="67">
        <v>1</v>
      </c>
    </row>
    <row r="102" spans="1:5" x14ac:dyDescent="0.25">
      <c r="A102" s="67">
        <v>1519</v>
      </c>
      <c r="B102" s="67" t="str">
        <f>VLOOKUP($A102,Para!$D$1:$E$996,2,FALSE)</f>
        <v>Dynamo Bertem</v>
      </c>
      <c r="C102" s="67" t="str">
        <f t="shared" si="1"/>
        <v/>
      </c>
      <c r="D102" s="67"/>
      <c r="E102" s="67"/>
    </row>
    <row r="103" spans="1:5" x14ac:dyDescent="0.25">
      <c r="A103" s="67">
        <v>1526</v>
      </c>
      <c r="B103" s="67" t="str">
        <f>VLOOKUP($A103,Para!$D$1:$E$996,2,FALSE)</f>
        <v>Koninklijke Remant Basics Melsele-Beveren</v>
      </c>
      <c r="C103" s="67" t="str">
        <f t="shared" si="1"/>
        <v>Trainer A/Trainer B</v>
      </c>
      <c r="D103" s="67">
        <v>2</v>
      </c>
      <c r="E103" s="67"/>
    </row>
    <row r="104" spans="1:5" x14ac:dyDescent="0.25">
      <c r="A104" s="67">
        <v>1545</v>
      </c>
      <c r="B104" s="67" t="str">
        <f>VLOOKUP($A104,Para!$D$1:$E$996,2,FALSE)</f>
        <v>Jets Basket Zaventem</v>
      </c>
      <c r="C104" s="67" t="str">
        <f t="shared" si="1"/>
        <v/>
      </c>
      <c r="D104" s="67"/>
      <c r="E104" s="67"/>
    </row>
    <row r="105" spans="1:5" x14ac:dyDescent="0.25">
      <c r="A105" s="67">
        <v>1571</v>
      </c>
      <c r="B105" s="67" t="str">
        <f>VLOOKUP($A105,Para!$D$1:$E$996,2,FALSE)</f>
        <v>Onderons Grembergen</v>
      </c>
      <c r="C105" s="67" t="str">
        <f t="shared" si="1"/>
        <v>Trainer A/Trainer B</v>
      </c>
      <c r="D105" s="67">
        <v>1</v>
      </c>
      <c r="E105" s="67"/>
    </row>
    <row r="106" spans="1:5" x14ac:dyDescent="0.25">
      <c r="A106" s="67">
        <v>1580</v>
      </c>
      <c r="B106" s="67" t="str">
        <f>VLOOKUP($A106,Para!$D$1:$E$996,2,FALSE)</f>
        <v>BC Lede</v>
      </c>
      <c r="C106" s="67" t="str">
        <f t="shared" si="1"/>
        <v>Trainer A/Trainer B</v>
      </c>
      <c r="D106" s="67">
        <v>1</v>
      </c>
      <c r="E106" s="67"/>
    </row>
    <row r="107" spans="1:5" x14ac:dyDescent="0.25">
      <c r="A107" s="67">
        <v>1586</v>
      </c>
      <c r="B107" s="67" t="str">
        <f>VLOOKUP($A107,Para!$D$1:$E$996,2,FALSE)</f>
        <v>KBBC Vk Iebac Ieper</v>
      </c>
      <c r="C107" s="67" t="str">
        <f t="shared" si="1"/>
        <v>Trainer A/Trainer B</v>
      </c>
      <c r="D107" s="67">
        <v>1</v>
      </c>
      <c r="E107" s="67">
        <v>1</v>
      </c>
    </row>
    <row r="108" spans="1:5" x14ac:dyDescent="0.25">
      <c r="A108" s="67">
        <v>1596</v>
      </c>
      <c r="B108" s="67" t="str">
        <f>VLOOKUP($A108,Para!$D$1:$E$996,2,FALSE)</f>
        <v>KBBC Racing Brugge</v>
      </c>
      <c r="C108" s="67" t="str">
        <f t="shared" si="1"/>
        <v/>
      </c>
      <c r="D108" s="67"/>
      <c r="E108" s="67"/>
    </row>
    <row r="109" spans="1:5" x14ac:dyDescent="0.25">
      <c r="A109" s="67">
        <v>1598</v>
      </c>
      <c r="B109" s="67" t="str">
        <f>VLOOKUP($A109,Para!$D$1:$E$996,2,FALSE)</f>
        <v>BBC Wobac Sint-Stevens-Woluwe</v>
      </c>
      <c r="C109" s="67" t="str">
        <f t="shared" si="1"/>
        <v/>
      </c>
      <c r="D109" s="67"/>
      <c r="E109" s="67"/>
    </row>
    <row r="110" spans="1:5" x14ac:dyDescent="0.25">
      <c r="A110" s="67">
        <v>1604</v>
      </c>
      <c r="B110" s="67" t="str">
        <f>VLOOKUP($A110,Para!$D$1:$E$996,2,FALSE)</f>
        <v>BBC Putte</v>
      </c>
      <c r="C110" s="67" t="str">
        <f t="shared" si="1"/>
        <v/>
      </c>
      <c r="D110" s="67"/>
      <c r="E110" s="67"/>
    </row>
    <row r="111" spans="1:5" x14ac:dyDescent="0.25">
      <c r="A111" s="67">
        <v>1616</v>
      </c>
      <c r="B111" s="67" t="str">
        <f>VLOOKUP($A111,Para!$D$1:$E$996,2,FALSE)</f>
        <v>S.K.Eternit Kapelle o/d Bos</v>
      </c>
      <c r="C111" s="67" t="str">
        <f t="shared" si="1"/>
        <v/>
      </c>
      <c r="D111" s="67"/>
      <c r="E111" s="67"/>
    </row>
    <row r="112" spans="1:5" x14ac:dyDescent="0.25">
      <c r="A112" s="67">
        <v>1634</v>
      </c>
      <c r="B112" s="67" t="str">
        <f>VLOOKUP($A112,Para!$D$1:$E$996,2,FALSE)</f>
        <v>BBC Schelle</v>
      </c>
      <c r="C112" s="67" t="str">
        <f t="shared" si="1"/>
        <v/>
      </c>
      <c r="D112" s="67"/>
      <c r="E112" s="67"/>
    </row>
    <row r="113" spans="1:5" x14ac:dyDescent="0.25">
      <c r="A113" s="67">
        <v>1637</v>
      </c>
      <c r="B113" s="67" t="str">
        <f>VLOOKUP($A113,Para!$D$1:$E$996,2,FALSE)</f>
        <v>Hades Kiewit BBC</v>
      </c>
      <c r="C113" s="67" t="str">
        <f t="shared" si="1"/>
        <v>Instructeur B</v>
      </c>
      <c r="D113" s="67"/>
      <c r="E113" s="67">
        <v>1</v>
      </c>
    </row>
    <row r="114" spans="1:5" x14ac:dyDescent="0.25">
      <c r="A114" s="67">
        <v>1640</v>
      </c>
      <c r="B114" s="67" t="str">
        <f>VLOOKUP($A114,Para!$D$1:$E$996,2,FALSE)</f>
        <v>Bobcat Wielsbeke</v>
      </c>
      <c r="C114" s="67" t="str">
        <f t="shared" si="1"/>
        <v>Instructeur B</v>
      </c>
      <c r="D114" s="67"/>
      <c r="E114" s="67">
        <v>2</v>
      </c>
    </row>
    <row r="115" spans="1:5" x14ac:dyDescent="0.25">
      <c r="A115" s="67">
        <v>1665</v>
      </c>
      <c r="B115" s="67" t="str">
        <f>VLOOKUP($A115,Para!$D$1:$E$996,2,FALSE)</f>
        <v>Nieuwerkerken</v>
      </c>
      <c r="C115" s="67" t="str">
        <f t="shared" si="1"/>
        <v/>
      </c>
      <c r="D115" s="67"/>
      <c r="E115" s="67"/>
    </row>
    <row r="116" spans="1:5" x14ac:dyDescent="0.25">
      <c r="A116" s="67">
        <v>1674</v>
      </c>
      <c r="B116" s="67" t="str">
        <f>VLOOKUP($A116,Para!$D$1:$E$996,2,FALSE)</f>
        <v>Basketbalclub Campinia Dessel-Retie</v>
      </c>
      <c r="C116" s="67" t="str">
        <f t="shared" si="1"/>
        <v/>
      </c>
      <c r="D116" s="67"/>
      <c r="E116" s="67"/>
    </row>
    <row r="117" spans="1:5" x14ac:dyDescent="0.25">
      <c r="A117" s="67">
        <v>1681</v>
      </c>
      <c r="B117" s="67" t="str">
        <f>VLOOKUP($A117,Para!$D$1:$E$996,2,FALSE)</f>
        <v>Gent-Oost Eagles</v>
      </c>
      <c r="C117" s="67" t="str">
        <f t="shared" si="1"/>
        <v/>
      </c>
      <c r="D117" s="67"/>
      <c r="E117" s="67"/>
    </row>
    <row r="118" spans="1:5" x14ac:dyDescent="0.25">
      <c r="A118" s="67">
        <v>1682</v>
      </c>
      <c r="B118" s="67" t="str">
        <f>VLOOKUP($A118,Para!$D$1:$E$996,2,FALSE)</f>
        <v>Olympos Marke</v>
      </c>
      <c r="C118" s="67" t="str">
        <f t="shared" si="1"/>
        <v>Instructeur B</v>
      </c>
      <c r="D118" s="67"/>
      <c r="E118" s="67">
        <v>1</v>
      </c>
    </row>
    <row r="119" spans="1:5" x14ac:dyDescent="0.25">
      <c r="A119" s="67">
        <v>1685</v>
      </c>
      <c r="B119" s="67" t="str">
        <f>VLOOKUP($A119,Para!$D$1:$E$996,2,FALSE)</f>
        <v>TeleVoIP Zedelgem Lions</v>
      </c>
      <c r="C119" s="67" t="str">
        <f t="shared" si="1"/>
        <v/>
      </c>
      <c r="D119" s="67"/>
      <c r="E119" s="67"/>
    </row>
    <row r="120" spans="1:5" x14ac:dyDescent="0.25">
      <c r="A120" s="67">
        <v>1686</v>
      </c>
      <c r="B120" s="67" t="str">
        <f>VLOOKUP($A120,Para!$D$1:$E$996,2,FALSE)</f>
        <v>Olicsa Antwerpen</v>
      </c>
      <c r="C120" s="67" t="str">
        <f t="shared" si="1"/>
        <v>Trainer A/Trainer B</v>
      </c>
      <c r="D120" s="67">
        <v>2</v>
      </c>
      <c r="E120" s="67"/>
    </row>
    <row r="121" spans="1:5" x14ac:dyDescent="0.25">
      <c r="A121" s="67">
        <v>1691</v>
      </c>
      <c r="B121" s="67" t="str">
        <f>VLOOKUP($A121,Para!$D$1:$E$996,2,FALSE)</f>
        <v>BBC Koksijde</v>
      </c>
      <c r="C121" s="67" t="str">
        <f t="shared" si="1"/>
        <v/>
      </c>
      <c r="D121" s="67"/>
      <c r="E121" s="67"/>
    </row>
    <row r="122" spans="1:5" x14ac:dyDescent="0.25">
      <c r="A122" s="67">
        <v>1692</v>
      </c>
      <c r="B122" s="67" t="str">
        <f>VLOOKUP($A122,Para!$D$1:$E$996,2,FALSE)</f>
        <v>BBC Berlaar</v>
      </c>
      <c r="C122" s="67" t="str">
        <f t="shared" si="1"/>
        <v/>
      </c>
      <c r="D122" s="67"/>
      <c r="E122" s="67"/>
    </row>
    <row r="123" spans="1:5" x14ac:dyDescent="0.25">
      <c r="A123" s="67">
        <v>1696</v>
      </c>
      <c r="B123" s="67" t="str">
        <f>VLOOKUP($A123,Para!$D$1:$E$996,2,FALSE)</f>
        <v>BC Asse-Ternat</v>
      </c>
      <c r="C123" s="67" t="str">
        <f t="shared" si="1"/>
        <v>Trainer A/Trainer B</v>
      </c>
      <c r="D123" s="67">
        <v>1</v>
      </c>
      <c r="E123" s="67">
        <v>1</v>
      </c>
    </row>
    <row r="124" spans="1:5" x14ac:dyDescent="0.25">
      <c r="A124" s="67">
        <v>1717</v>
      </c>
      <c r="B124" s="67" t="str">
        <f>VLOOKUP($A124,Para!$D$1:$E$996,2,FALSE)</f>
        <v>Tigers Evergem</v>
      </c>
      <c r="C124" s="67" t="str">
        <f t="shared" si="1"/>
        <v>Trainer A/Trainer B</v>
      </c>
      <c r="D124" s="67">
        <v>1</v>
      </c>
      <c r="E124" s="67">
        <v>1</v>
      </c>
    </row>
    <row r="125" spans="1:5" x14ac:dyDescent="0.25">
      <c r="A125" s="67">
        <v>1743</v>
      </c>
      <c r="B125" s="67" t="str">
        <f>VLOOKUP($A125,Para!$D$1:$E$996,2,FALSE)</f>
        <v>Basket Desselgem</v>
      </c>
      <c r="C125" s="67" t="str">
        <f t="shared" si="1"/>
        <v>Instructeur B</v>
      </c>
      <c r="D125" s="67"/>
      <c r="E125" s="67">
        <v>2</v>
      </c>
    </row>
    <row r="126" spans="1:5" x14ac:dyDescent="0.25">
      <c r="A126" s="67">
        <v>1744</v>
      </c>
      <c r="B126" s="67" t="str">
        <f>VLOOKUP($A126,Para!$D$1:$E$996,2,FALSE)</f>
        <v>Toyota Wouters Diest</v>
      </c>
      <c r="C126" s="67" t="str">
        <f t="shared" si="1"/>
        <v/>
      </c>
      <c r="D126" s="67"/>
      <c r="E126" s="67"/>
    </row>
    <row r="127" spans="1:5" x14ac:dyDescent="0.25">
      <c r="A127" s="67">
        <v>1793</v>
      </c>
      <c r="B127" s="67" t="str">
        <f>VLOOKUP($A127,Para!$D$1:$E$996,2,FALSE)</f>
        <v>Thor Tervuren</v>
      </c>
      <c r="C127" s="67" t="str">
        <f t="shared" si="1"/>
        <v>Trainer A/Trainer B</v>
      </c>
      <c r="D127" s="67">
        <v>1</v>
      </c>
      <c r="E127" s="67"/>
    </row>
    <row r="128" spans="1:5" x14ac:dyDescent="0.25">
      <c r="A128" s="67">
        <v>1840</v>
      </c>
      <c r="B128" s="67" t="str">
        <f>VLOOKUP($A128,Para!$D$1:$E$996,2,FALSE)</f>
        <v>Zuiderkempen Diamonds</v>
      </c>
      <c r="C128" s="67" t="str">
        <f t="shared" si="1"/>
        <v>Trainer A/Trainer B</v>
      </c>
      <c r="D128" s="67">
        <v>1</v>
      </c>
      <c r="E128" s="67"/>
    </row>
    <row r="129" spans="1:5" x14ac:dyDescent="0.25">
      <c r="A129" s="67">
        <v>1852</v>
      </c>
      <c r="B129" s="67" t="str">
        <f>VLOOKUP($A129,Para!$D$1:$E$996,2,FALSE)</f>
        <v>BBC Geel</v>
      </c>
      <c r="C129" s="67" t="str">
        <f t="shared" si="1"/>
        <v/>
      </c>
      <c r="D129" s="67"/>
      <c r="E129" s="67"/>
    </row>
    <row r="130" spans="1:5" x14ac:dyDescent="0.25">
      <c r="A130" s="67">
        <v>1862</v>
      </c>
      <c r="B130" s="67" t="str">
        <f>VLOOKUP($A130,Para!$D$1:$E$996,2,FALSE)</f>
        <v>BBC Assenede</v>
      </c>
      <c r="C130" s="67" t="str">
        <f t="shared" si="1"/>
        <v/>
      </c>
      <c r="D130" s="67"/>
      <c r="E130" s="67"/>
    </row>
    <row r="131" spans="1:5" x14ac:dyDescent="0.25">
      <c r="A131" s="67">
        <v>1863</v>
      </c>
      <c r="B131" s="67" t="str">
        <f>VLOOKUP($A131,Para!$D$1:$E$996,2,FALSE)</f>
        <v>Alfa 2000 Achel</v>
      </c>
      <c r="C131" s="67" t="str">
        <f t="shared" ref="C131:C194" si="2">IF(D131&gt;0,"Trainer A/Trainer B",IF(E131&gt;0,"Instructeur B",""))</f>
        <v>Instructeur B</v>
      </c>
      <c r="D131" s="67"/>
      <c r="E131" s="67">
        <v>1</v>
      </c>
    </row>
    <row r="132" spans="1:5" x14ac:dyDescent="0.25">
      <c r="A132" s="67">
        <v>1888</v>
      </c>
      <c r="B132" s="67" t="str">
        <f>VLOOKUP($A132,Para!$D$1:$E$996,2,FALSE)</f>
        <v>GSG Aarschot</v>
      </c>
      <c r="C132" s="67" t="str">
        <f t="shared" si="2"/>
        <v>Trainer A/Trainer B</v>
      </c>
      <c r="D132" s="67">
        <v>1</v>
      </c>
      <c r="E132" s="67"/>
    </row>
    <row r="133" spans="1:5" x14ac:dyDescent="0.25">
      <c r="A133" s="67">
        <v>1896</v>
      </c>
      <c r="B133" s="67" t="str">
        <f>VLOOKUP($A133,Para!$D$1:$E$996,2,FALSE)</f>
        <v>BC Grimbergen</v>
      </c>
      <c r="C133" s="67" t="str">
        <f t="shared" si="2"/>
        <v>Trainer A/Trainer B</v>
      </c>
      <c r="D133" s="67">
        <v>1</v>
      </c>
      <c r="E133" s="67"/>
    </row>
    <row r="134" spans="1:5" x14ac:dyDescent="0.25">
      <c r="A134" s="67">
        <v>1911</v>
      </c>
      <c r="B134" s="67" t="str">
        <f>VLOOKUP($A134,Para!$D$1:$E$996,2,FALSE)</f>
        <v>Basket Poperinge</v>
      </c>
      <c r="C134" s="67" t="str">
        <f t="shared" si="2"/>
        <v/>
      </c>
      <c r="D134" s="67"/>
      <c r="E134" s="67"/>
    </row>
    <row r="135" spans="1:5" x14ac:dyDescent="0.25">
      <c r="A135" s="67">
        <v>1916</v>
      </c>
      <c r="B135" s="67" t="str">
        <f>VLOOKUP($A135,Para!$D$1:$E$996,2,FALSE)</f>
        <v>BBC Haacht</v>
      </c>
      <c r="C135" s="67" t="str">
        <f t="shared" si="2"/>
        <v/>
      </c>
      <c r="D135" s="67"/>
      <c r="E135" s="67"/>
    </row>
    <row r="136" spans="1:5" x14ac:dyDescent="0.25">
      <c r="A136" s="67">
        <v>1963</v>
      </c>
      <c r="B136" s="67" t="str">
        <f>VLOOKUP($A136,Para!$D$1:$E$996,2,FALSE)</f>
        <v>A.C.J. Basket Brugge</v>
      </c>
      <c r="C136" s="67" t="str">
        <f t="shared" si="2"/>
        <v/>
      </c>
      <c r="D136" s="67"/>
      <c r="E136" s="67"/>
    </row>
    <row r="137" spans="1:5" x14ac:dyDescent="0.25">
      <c r="A137" s="67">
        <v>1972</v>
      </c>
      <c r="B137" s="67" t="str">
        <f>VLOOKUP($A137,Para!$D$1:$E$996,2,FALSE)</f>
        <v>BBC Baskas Kasterlee</v>
      </c>
      <c r="C137" s="67" t="str">
        <f t="shared" si="2"/>
        <v/>
      </c>
      <c r="D137" s="67"/>
      <c r="E137" s="67"/>
    </row>
    <row r="138" spans="1:5" x14ac:dyDescent="0.25">
      <c r="A138" s="67">
        <v>1989</v>
      </c>
      <c r="B138" s="67" t="str">
        <f>VLOOKUP($A138,Para!$D$1:$E$996,2,FALSE)</f>
        <v>Stevoort BBC</v>
      </c>
      <c r="C138" s="67" t="str">
        <f t="shared" si="2"/>
        <v>Trainer A/Trainer B</v>
      </c>
      <c r="D138" s="67">
        <v>3</v>
      </c>
      <c r="E138" s="67">
        <v>1</v>
      </c>
    </row>
    <row r="139" spans="1:5" x14ac:dyDescent="0.25">
      <c r="A139" s="67">
        <v>1996</v>
      </c>
      <c r="B139" s="67" t="str">
        <f>VLOOKUP($A139,Para!$D$1:$E$996,2,FALSE)</f>
        <v>BT Kortemark</v>
      </c>
      <c r="C139" s="67" t="str">
        <f t="shared" si="2"/>
        <v/>
      </c>
      <c r="D139" s="67"/>
      <c r="E139" s="67"/>
    </row>
    <row r="140" spans="1:5" x14ac:dyDescent="0.25">
      <c r="A140" s="67">
        <v>2002</v>
      </c>
      <c r="B140" s="67" t="str">
        <f>VLOOKUP($A140,Para!$D$1:$E$996,2,FALSE)</f>
        <v>BBC Lyra Nila Nijlen</v>
      </c>
      <c r="C140" s="67" t="str">
        <f t="shared" si="2"/>
        <v>Instructeur B</v>
      </c>
      <c r="D140" s="67"/>
      <c r="E140" s="67">
        <v>1</v>
      </c>
    </row>
    <row r="141" spans="1:5" x14ac:dyDescent="0.25">
      <c r="A141" s="67">
        <v>2039</v>
      </c>
      <c r="B141" s="67" t="str">
        <f>VLOOKUP($A141,Para!$D$1:$E$996,2,FALSE)</f>
        <v>Basket Midwest All-in Garden Tielt</v>
      </c>
      <c r="C141" s="67" t="str">
        <f t="shared" si="2"/>
        <v/>
      </c>
      <c r="D141" s="67"/>
      <c r="E141" s="67"/>
    </row>
    <row r="142" spans="1:5" x14ac:dyDescent="0.25">
      <c r="A142" s="67">
        <v>2046</v>
      </c>
      <c r="B142" s="67" t="str">
        <f>VLOOKUP($A142,Para!$D$1:$E$996,2,FALSE)</f>
        <v>BC Cobras Schoten-Brasschaat</v>
      </c>
      <c r="C142" s="67" t="str">
        <f t="shared" si="2"/>
        <v>Trainer A/Trainer B</v>
      </c>
      <c r="D142" s="67">
        <v>2</v>
      </c>
      <c r="E142" s="67"/>
    </row>
    <row r="143" spans="1:5" x14ac:dyDescent="0.25">
      <c r="A143" s="67">
        <v>2071</v>
      </c>
      <c r="B143" s="67" t="str">
        <f>VLOOKUP($A143,Para!$D$1:$E$996,2,FALSE)</f>
        <v>Bebita Eernegem</v>
      </c>
      <c r="C143" s="67" t="str">
        <f t="shared" si="2"/>
        <v/>
      </c>
      <c r="D143" s="67"/>
      <c r="E143" s="67"/>
    </row>
    <row r="144" spans="1:5" x14ac:dyDescent="0.25">
      <c r="A144" s="67">
        <v>2076</v>
      </c>
      <c r="B144" s="67" t="str">
        <f>VLOOKUP($A144,Para!$D$1:$E$996,2,FALSE)</f>
        <v>BBC Laakdal</v>
      </c>
      <c r="C144" s="67" t="str">
        <f t="shared" si="2"/>
        <v/>
      </c>
      <c r="D144" s="67"/>
      <c r="E144" s="67"/>
    </row>
    <row r="145" spans="1:5" x14ac:dyDescent="0.25">
      <c r="A145" s="67">
        <v>2089</v>
      </c>
      <c r="B145" s="67" t="str">
        <f>VLOOKUP($A145,Para!$D$1:$E$996,2,FALSE)</f>
        <v>BBC Wildcats Gavere</v>
      </c>
      <c r="C145" s="67" t="str">
        <f t="shared" si="2"/>
        <v/>
      </c>
      <c r="D145" s="67"/>
      <c r="E145" s="67"/>
    </row>
    <row r="146" spans="1:5" x14ac:dyDescent="0.25">
      <c r="A146" s="67">
        <v>2090</v>
      </c>
      <c r="B146" s="67" t="str">
        <f>VLOOKUP($A146,Para!$D$1:$E$996,2,FALSE)</f>
        <v>Wuustwezel BBC</v>
      </c>
      <c r="C146" s="67" t="str">
        <f t="shared" si="2"/>
        <v>Trainer A/Trainer B</v>
      </c>
      <c r="D146" s="67">
        <v>1</v>
      </c>
      <c r="E146" s="67"/>
    </row>
    <row r="147" spans="1:5" x14ac:dyDescent="0.25">
      <c r="A147" s="67">
        <v>2097</v>
      </c>
      <c r="B147" s="67" t="str">
        <f>VLOOKUP($A147,Para!$D$1:$E$996,2,FALSE)</f>
        <v>BC Opwijk</v>
      </c>
      <c r="C147" s="67" t="str">
        <f t="shared" si="2"/>
        <v/>
      </c>
      <c r="D147" s="67"/>
      <c r="E147" s="67"/>
    </row>
    <row r="148" spans="1:5" x14ac:dyDescent="0.25">
      <c r="A148" s="67">
        <v>2174</v>
      </c>
      <c r="B148" s="67" t="str">
        <f>VLOOKUP($A148,Para!$D$1:$E$996,2,FALSE)</f>
        <v>BasKet Tongeren</v>
      </c>
      <c r="C148" s="67" t="str">
        <f t="shared" si="2"/>
        <v/>
      </c>
      <c r="D148" s="67"/>
      <c r="E148" s="67"/>
    </row>
    <row r="149" spans="1:5" x14ac:dyDescent="0.25">
      <c r="A149" s="67">
        <v>2200</v>
      </c>
      <c r="B149" s="67" t="str">
        <f>VLOOKUP($A149,Para!$D$1:$E$996,2,FALSE)</f>
        <v>BC Streek Inn Vilvoorde</v>
      </c>
      <c r="C149" s="67" t="str">
        <f t="shared" si="2"/>
        <v/>
      </c>
      <c r="D149" s="67"/>
      <c r="E149" s="67"/>
    </row>
    <row r="150" spans="1:5" x14ac:dyDescent="0.25">
      <c r="A150" s="67">
        <v>2216</v>
      </c>
      <c r="B150" s="67" t="str">
        <f>VLOOKUP($A150,Para!$D$1:$E$996,2,FALSE)</f>
        <v>Baclo Lommel</v>
      </c>
      <c r="C150" s="67" t="str">
        <f t="shared" si="2"/>
        <v/>
      </c>
      <c r="D150" s="67"/>
      <c r="E150" s="67"/>
    </row>
    <row r="151" spans="1:5" x14ac:dyDescent="0.25">
      <c r="A151" s="67">
        <v>2219</v>
      </c>
      <c r="B151" s="67" t="str">
        <f>VLOOKUP($A151,Para!$D$1:$E$996,2,FALSE)</f>
        <v>Basket Stabroek</v>
      </c>
      <c r="C151" s="67" t="str">
        <f t="shared" si="2"/>
        <v>Trainer A/Trainer B</v>
      </c>
      <c r="D151" s="67">
        <v>1</v>
      </c>
      <c r="E151" s="67"/>
    </row>
    <row r="152" spans="1:5" x14ac:dyDescent="0.25">
      <c r="A152" s="67">
        <v>2237</v>
      </c>
      <c r="B152" s="67" t="str">
        <f>VLOOKUP($A152,Para!$D$1:$E$996,2,FALSE)</f>
        <v>Triton Leuven</v>
      </c>
      <c r="C152" s="67" t="str">
        <f t="shared" si="2"/>
        <v/>
      </c>
      <c r="D152" s="67"/>
      <c r="E152" s="67"/>
    </row>
    <row r="153" spans="1:5" x14ac:dyDescent="0.25">
      <c r="A153" s="67">
        <v>2238</v>
      </c>
      <c r="B153" s="67" t="str">
        <f>VLOOKUP($A153,Para!$D$1:$E$996,2,FALSE)</f>
        <v>Kangoeroes Basket Mechelen</v>
      </c>
      <c r="C153" s="67" t="str">
        <f t="shared" si="2"/>
        <v>Trainer A/Trainer B</v>
      </c>
      <c r="D153" s="67">
        <v>2</v>
      </c>
      <c r="E153" s="67">
        <v>1</v>
      </c>
    </row>
    <row r="154" spans="1:5" x14ac:dyDescent="0.25">
      <c r="A154" s="67">
        <v>2288</v>
      </c>
      <c r="B154" s="67" t="str">
        <f>VLOOKUP($A154,Para!$D$1:$E$996,2,FALSE)</f>
        <v>BBC Coveco Niel</v>
      </c>
      <c r="C154" s="67" t="str">
        <f t="shared" si="2"/>
        <v>Instructeur B</v>
      </c>
      <c r="D154" s="67"/>
      <c r="E154" s="67">
        <v>1</v>
      </c>
    </row>
    <row r="155" spans="1:5" x14ac:dyDescent="0.25">
      <c r="A155" s="67">
        <v>2294</v>
      </c>
      <c r="B155" s="67" t="str">
        <f>VLOOKUP($A155,Para!$D$1:$E$996,2,FALSE)</f>
        <v>Notre Dame Blue Tigers Leuven</v>
      </c>
      <c r="C155" s="67" t="str">
        <f t="shared" si="2"/>
        <v/>
      </c>
      <c r="D155" s="67"/>
      <c r="E155" s="67"/>
    </row>
    <row r="156" spans="1:5" x14ac:dyDescent="0.25">
      <c r="A156" s="67">
        <v>2317</v>
      </c>
      <c r="B156" s="67" t="str">
        <f>VLOOKUP($A156,Para!$D$1:$E$996,2,FALSE)</f>
        <v>DBC Osiris Okapi Aalst</v>
      </c>
      <c r="C156" s="67" t="str">
        <f t="shared" si="2"/>
        <v/>
      </c>
      <c r="D156" s="67"/>
      <c r="E156" s="67"/>
    </row>
    <row r="157" spans="1:5" x14ac:dyDescent="0.25">
      <c r="A157" s="67">
        <v>2325</v>
      </c>
      <c r="B157" s="67" t="str">
        <f>VLOOKUP($A157,Para!$D$1:$E$996,2,FALSE)</f>
        <v>BBC Floorcouture Zoersel</v>
      </c>
      <c r="C157" s="67" t="str">
        <f t="shared" si="2"/>
        <v/>
      </c>
      <c r="D157" s="67"/>
      <c r="E157" s="67"/>
    </row>
    <row r="158" spans="1:5" x14ac:dyDescent="0.25">
      <c r="A158" s="67">
        <v>2328</v>
      </c>
      <c r="B158" s="67" t="str">
        <f>VLOOKUP($A158,Para!$D$1:$E$996,2,FALSE)</f>
        <v>Bbv Oedelem</v>
      </c>
      <c r="C158" s="67" t="str">
        <f t="shared" si="2"/>
        <v>Trainer A/Trainer B</v>
      </c>
      <c r="D158" s="67">
        <v>3</v>
      </c>
      <c r="E158" s="67"/>
    </row>
    <row r="159" spans="1:5" x14ac:dyDescent="0.25">
      <c r="A159" s="67">
        <v>2331</v>
      </c>
      <c r="B159" s="67" t="str">
        <f>VLOOKUP($A159,Para!$D$1:$E$996,2,FALSE)</f>
        <v>BBC Rumst</v>
      </c>
      <c r="C159" s="67" t="str">
        <f t="shared" si="2"/>
        <v/>
      </c>
      <c r="D159" s="67"/>
      <c r="E159" s="67"/>
    </row>
    <row r="160" spans="1:5" x14ac:dyDescent="0.25">
      <c r="A160" s="67">
        <v>2388</v>
      </c>
      <c r="B160" s="67" t="str">
        <f>VLOOKUP($A160,Para!$D$1:$E$996,2,FALSE)</f>
        <v>Basket Meetjesland</v>
      </c>
      <c r="C160" s="67" t="str">
        <f t="shared" si="2"/>
        <v>Trainer A/Trainer B</v>
      </c>
      <c r="D160" s="67">
        <v>1</v>
      </c>
      <c r="E160" s="67">
        <v>1</v>
      </c>
    </row>
    <row r="161" spans="1:5" x14ac:dyDescent="0.25">
      <c r="A161" s="67">
        <v>2415</v>
      </c>
      <c r="B161" s="67" t="str">
        <f>VLOOKUP($A161,Para!$D$1:$E$996,2,FALSE)</f>
        <v>Black Sheep Diepenbeek</v>
      </c>
      <c r="C161" s="67" t="str">
        <f t="shared" si="2"/>
        <v/>
      </c>
      <c r="D161" s="67"/>
      <c r="E161" s="67"/>
    </row>
    <row r="162" spans="1:5" x14ac:dyDescent="0.25">
      <c r="A162" s="67">
        <v>2423</v>
      </c>
      <c r="B162" s="67" t="str">
        <f>VLOOKUP($A162,Para!$D$1:$E$996,2,FALSE)</f>
        <v>Merchtem Eagles</v>
      </c>
      <c r="C162" s="67" t="str">
        <f t="shared" si="2"/>
        <v/>
      </c>
      <c r="D162" s="67"/>
      <c r="E162" s="67"/>
    </row>
    <row r="163" spans="1:5" x14ac:dyDescent="0.25">
      <c r="A163" s="67">
        <v>2432</v>
      </c>
      <c r="B163" s="67" t="str">
        <f>VLOOKUP($A163,Para!$D$1:$E$996,2,FALSE)</f>
        <v>BBC Musketiers Wommelgem</v>
      </c>
      <c r="C163" s="67" t="str">
        <f t="shared" si="2"/>
        <v/>
      </c>
      <c r="D163" s="67"/>
      <c r="E163" s="67"/>
    </row>
    <row r="164" spans="1:5" x14ac:dyDescent="0.25">
      <c r="A164" s="67">
        <v>2453</v>
      </c>
      <c r="B164" s="67" t="str">
        <f>VLOOKUP($A164,Para!$D$1:$E$996,2,FALSE)</f>
        <v>BBC Groep Linden Oudenburg</v>
      </c>
      <c r="C164" s="67" t="str">
        <f t="shared" si="2"/>
        <v/>
      </c>
      <c r="D164" s="67"/>
      <c r="E164" s="67"/>
    </row>
    <row r="165" spans="1:5" x14ac:dyDescent="0.25">
      <c r="A165" s="67">
        <v>2462</v>
      </c>
      <c r="B165" s="67" t="str">
        <f>VLOOKUP($A165,Para!$D$1:$E$996,2,FALSE)</f>
        <v>BBC Houtem Redwolves</v>
      </c>
      <c r="C165" s="67" t="str">
        <f t="shared" si="2"/>
        <v>Trainer A/Trainer B</v>
      </c>
      <c r="D165" s="67">
        <v>1</v>
      </c>
      <c r="E165" s="67">
        <v>1</v>
      </c>
    </row>
    <row r="166" spans="1:5" x14ac:dyDescent="0.25">
      <c r="A166" s="67">
        <v>2464</v>
      </c>
      <c r="B166" s="67" t="str">
        <f>VLOOKUP($A166,Para!$D$1:$E$996,2,FALSE)</f>
        <v>Londerzeelse Dunkers</v>
      </c>
      <c r="C166" s="67" t="str">
        <f t="shared" si="2"/>
        <v>Trainer A/Trainer B</v>
      </c>
      <c r="D166" s="67">
        <v>1</v>
      </c>
      <c r="E166" s="67"/>
    </row>
    <row r="167" spans="1:5" x14ac:dyDescent="0.25">
      <c r="A167" s="67">
        <v>2489</v>
      </c>
      <c r="B167" s="67" t="str">
        <f>VLOOKUP($A167,Para!$D$1:$E$996,2,FALSE)</f>
        <v>Titans Basketball Keerbergen</v>
      </c>
      <c r="C167" s="67" t="str">
        <f t="shared" si="2"/>
        <v/>
      </c>
      <c r="D167" s="67"/>
      <c r="E167" s="67"/>
    </row>
    <row r="168" spans="1:5" x14ac:dyDescent="0.25">
      <c r="A168" s="67">
        <v>2492</v>
      </c>
      <c r="B168" s="67" t="str">
        <f>VLOOKUP($A168,Para!$D$1:$E$996,2,FALSE)</f>
        <v>BBC CSS Outdoor Living Ninove</v>
      </c>
      <c r="C168" s="67" t="str">
        <f t="shared" si="2"/>
        <v/>
      </c>
      <c r="D168" s="67"/>
      <c r="E168" s="67"/>
    </row>
    <row r="169" spans="1:5" x14ac:dyDescent="0.25">
      <c r="A169" s="67">
        <v>2494</v>
      </c>
      <c r="B169" s="67" t="str">
        <f>VLOOKUP($A169,Para!$D$1:$E$996,2,FALSE)</f>
        <v>B.C. Blue Stars Brugge</v>
      </c>
      <c r="C169" s="67" t="str">
        <f t="shared" si="2"/>
        <v/>
      </c>
      <c r="D169" s="67"/>
      <c r="E169" s="67"/>
    </row>
    <row r="170" spans="1:5" x14ac:dyDescent="0.25">
      <c r="A170" s="67">
        <v>2498</v>
      </c>
      <c r="B170" s="67" t="str">
        <f>VLOOKUP($A170,Para!$D$1:$E$996,2,FALSE)</f>
        <v>BBC As</v>
      </c>
      <c r="C170" s="67" t="str">
        <f t="shared" si="2"/>
        <v/>
      </c>
      <c r="D170" s="67"/>
      <c r="E170" s="67"/>
    </row>
    <row r="171" spans="1:5" x14ac:dyDescent="0.25">
      <c r="A171" s="67">
        <v>2501</v>
      </c>
      <c r="B171" s="67" t="str">
        <f>VLOOKUP($A171,Para!$D$1:$E$996,2,FALSE)</f>
        <v>Edegemse Basketbalclub</v>
      </c>
      <c r="C171" s="67" t="str">
        <f t="shared" si="2"/>
        <v/>
      </c>
      <c r="D171" s="67"/>
      <c r="E171" s="67"/>
    </row>
    <row r="172" spans="1:5" x14ac:dyDescent="0.25">
      <c r="A172" s="67">
        <v>2515</v>
      </c>
      <c r="B172" s="67" t="str">
        <f>VLOOKUP($A172,Para!$D$1:$E$996,2,FALSE)</f>
        <v>De Rode Leeuwen</v>
      </c>
      <c r="C172" s="67" t="str">
        <f t="shared" si="2"/>
        <v/>
      </c>
      <c r="D172" s="67"/>
      <c r="E172" s="67"/>
    </row>
    <row r="173" spans="1:5" x14ac:dyDescent="0.25">
      <c r="A173" s="67">
        <v>2527</v>
      </c>
      <c r="B173" s="67" t="str">
        <f>VLOOKUP($A173,Para!$D$1:$E$996,2,FALSE)</f>
        <v>BBC Bazel</v>
      </c>
      <c r="C173" s="67" t="str">
        <f t="shared" si="2"/>
        <v>Trainer A/Trainer B</v>
      </c>
      <c r="D173" s="67">
        <v>2</v>
      </c>
      <c r="E173" s="67"/>
    </row>
    <row r="174" spans="1:5" x14ac:dyDescent="0.25">
      <c r="A174" s="67">
        <v>2551</v>
      </c>
      <c r="B174" s="67" t="str">
        <f>VLOOKUP($A174,Para!$D$1:$E$996,2,FALSE)</f>
        <v>Red Dragons Huldenberg</v>
      </c>
      <c r="C174" s="67" t="str">
        <f t="shared" si="2"/>
        <v/>
      </c>
      <c r="D174" s="67"/>
      <c r="E174" s="67"/>
    </row>
    <row r="175" spans="1:5" x14ac:dyDescent="0.25">
      <c r="A175" s="67">
        <v>2572</v>
      </c>
      <c r="B175" s="67" t="str">
        <f>VLOOKUP($A175,Para!$D$1:$E$996,2,FALSE)</f>
        <v>Vriendenhof Walem</v>
      </c>
      <c r="C175" s="67" t="str">
        <f t="shared" si="2"/>
        <v/>
      </c>
      <c r="D175" s="67"/>
      <c r="E175" s="67"/>
    </row>
    <row r="176" spans="1:5" x14ac:dyDescent="0.25">
      <c r="A176" s="67">
        <v>2575</v>
      </c>
      <c r="B176" s="67" t="str">
        <f>VLOOKUP($A176,Para!$D$1:$E$996,2,FALSE)</f>
        <v>BBC Hotshots Destelbergen</v>
      </c>
      <c r="C176" s="67" t="str">
        <f t="shared" si="2"/>
        <v/>
      </c>
      <c r="D176" s="67"/>
      <c r="E176" s="67"/>
    </row>
    <row r="177" spans="1:5" x14ac:dyDescent="0.25">
      <c r="A177" s="67">
        <v>2580</v>
      </c>
      <c r="B177" s="67" t="str">
        <f>VLOOKUP($A177,Para!$D$1:$E$996,2,FALSE)</f>
        <v>Dino Brussels</v>
      </c>
      <c r="C177" s="67" t="str">
        <f t="shared" si="2"/>
        <v>Instructeur B</v>
      </c>
      <c r="D177" s="67"/>
      <c r="E177" s="67">
        <v>2</v>
      </c>
    </row>
    <row r="178" spans="1:5" x14ac:dyDescent="0.25">
      <c r="A178" s="67">
        <v>2594</v>
      </c>
      <c r="B178" s="67" t="str">
        <f>VLOOKUP($A178,Para!$D$1:$E$996,2,FALSE)</f>
        <v>Jeugdbasket Scaldis Zwevegem</v>
      </c>
      <c r="C178" s="67" t="str">
        <f t="shared" si="2"/>
        <v/>
      </c>
      <c r="D178" s="67"/>
      <c r="E178" s="67"/>
    </row>
    <row r="179" spans="1:5" x14ac:dyDescent="0.25">
      <c r="A179" s="67">
        <v>2595</v>
      </c>
      <c r="B179" s="67" t="str">
        <f>VLOOKUP($A179,Para!$D$1:$E$996,2,FALSE)</f>
        <v>Amon Jeugd Gentson</v>
      </c>
      <c r="C179" s="67" t="str">
        <f t="shared" si="2"/>
        <v>Instructeur B</v>
      </c>
      <c r="D179" s="67"/>
      <c r="E179" s="67">
        <v>2</v>
      </c>
    </row>
    <row r="180" spans="1:5" x14ac:dyDescent="0.25">
      <c r="A180" s="67">
        <v>2598</v>
      </c>
      <c r="B180" s="67" t="str">
        <f>VLOOKUP($A180,Para!$D$1:$E$996,2,FALSE)</f>
        <v>KYD Kortenberg Young Devils</v>
      </c>
      <c r="C180" s="67" t="str">
        <f t="shared" si="2"/>
        <v/>
      </c>
      <c r="D180" s="67"/>
      <c r="E180" s="67"/>
    </row>
    <row r="181" spans="1:5" x14ac:dyDescent="0.25">
      <c r="A181" s="67">
        <v>2599</v>
      </c>
      <c r="B181" s="67" t="str">
        <f>VLOOKUP($A181,Para!$D$1:$E$996,2,FALSE)</f>
        <v>Femina Habac Sint-Truiden</v>
      </c>
      <c r="C181" s="67" t="str">
        <f t="shared" si="2"/>
        <v>Trainer A/Trainer B</v>
      </c>
      <c r="D181" s="67">
        <v>2</v>
      </c>
      <c r="E181" s="67">
        <v>1</v>
      </c>
    </row>
    <row r="182" spans="1:5" x14ac:dyDescent="0.25">
      <c r="A182" s="67">
        <v>2602</v>
      </c>
      <c r="B182" s="67" t="str">
        <f>VLOOKUP($A182,Para!$D$1:$E$996,2,FALSE)</f>
        <v>Basket Houthalen</v>
      </c>
      <c r="C182" s="67" t="str">
        <f t="shared" si="2"/>
        <v/>
      </c>
      <c r="D182" s="67"/>
      <c r="E182" s="67"/>
    </row>
    <row r="183" spans="1:5" x14ac:dyDescent="0.25">
      <c r="A183" s="67">
        <v>2610</v>
      </c>
      <c r="B183" s="67" t="str">
        <f>VLOOKUP($A183,Para!$D$1:$E$996,2,FALSE)</f>
        <v>Boortmeerbeek &amp; Berg Bulldogs</v>
      </c>
      <c r="C183" s="67" t="str">
        <f t="shared" si="2"/>
        <v>Trainer A/Trainer B</v>
      </c>
      <c r="D183" s="67">
        <v>3</v>
      </c>
      <c r="E183" s="67"/>
    </row>
    <row r="184" spans="1:5" x14ac:dyDescent="0.25">
      <c r="A184" s="67">
        <v>2614</v>
      </c>
      <c r="B184" s="67" t="str">
        <f>VLOOKUP($A184,Para!$D$1:$E$996,2,FALSE)</f>
        <v>Basket SKT Ieper</v>
      </c>
      <c r="C184" s="67" t="str">
        <f t="shared" si="2"/>
        <v>Trainer A/Trainer B</v>
      </c>
      <c r="D184" s="67">
        <v>1</v>
      </c>
      <c r="E184" s="67">
        <v>1</v>
      </c>
    </row>
    <row r="185" spans="1:5" x14ac:dyDescent="0.25">
      <c r="A185" s="67">
        <v>2626</v>
      </c>
      <c r="B185" s="67" t="str">
        <f>VLOOKUP($A185,Para!$D$1:$E$996,2,FALSE)</f>
        <v>Carrefour Market Basket Blankenberge</v>
      </c>
      <c r="C185" s="67" t="str">
        <f t="shared" si="2"/>
        <v>Trainer A/Trainer B</v>
      </c>
      <c r="D185" s="67">
        <v>2</v>
      </c>
      <c r="E185" s="67">
        <v>1</v>
      </c>
    </row>
    <row r="186" spans="1:5" x14ac:dyDescent="0.25">
      <c r="A186" s="67">
        <v>5002</v>
      </c>
      <c r="B186" s="67" t="str">
        <f>VLOOKUP($A186,Para!$D$1:$E$996,2,FALSE)</f>
        <v>Willibies Antwerpen</v>
      </c>
      <c r="C186" s="67" t="str">
        <f t="shared" si="2"/>
        <v/>
      </c>
      <c r="D186" s="67"/>
      <c r="E186" s="67"/>
    </row>
    <row r="187" spans="1:5" x14ac:dyDescent="0.25">
      <c r="A187" s="67">
        <v>5004</v>
      </c>
      <c r="B187" s="67" t="str">
        <f>VLOOKUP($A187,Para!$D$1:$E$996,2,FALSE)</f>
        <v>Avanti Brugge Dames</v>
      </c>
      <c r="C187" s="67" t="str">
        <f t="shared" si="2"/>
        <v>Trainer A/Trainer B</v>
      </c>
      <c r="D187" s="67">
        <v>2</v>
      </c>
      <c r="E187" s="67"/>
    </row>
    <row r="188" spans="1:5" x14ac:dyDescent="0.25">
      <c r="A188" s="67">
        <v>5005</v>
      </c>
      <c r="B188" s="67" t="str">
        <f>VLOOKUP($A188,Para!$D$1:$E$996,2,FALSE)</f>
        <v>Basket Groot Zemst</v>
      </c>
      <c r="C188" s="67" t="str">
        <f t="shared" si="2"/>
        <v>Instructeur B</v>
      </c>
      <c r="D188" s="67"/>
      <c r="E188" s="67">
        <v>1</v>
      </c>
    </row>
    <row r="189" spans="1:5" x14ac:dyDescent="0.25">
      <c r="A189" s="67">
        <v>5007</v>
      </c>
      <c r="B189" s="67" t="str">
        <f>VLOOKUP($A189,Para!$D$1:$E$996,2,FALSE)</f>
        <v>BC Delrue JP Oostende</v>
      </c>
      <c r="C189" s="67" t="str">
        <f t="shared" si="2"/>
        <v/>
      </c>
      <c r="D189" s="67"/>
      <c r="E189" s="67"/>
    </row>
    <row r="190" spans="1:5" x14ac:dyDescent="0.25">
      <c r="A190" s="67">
        <v>5009</v>
      </c>
      <c r="B190" s="67" t="str">
        <f>VLOOKUP($A190,Para!$D$1:$E$996,2,FALSE)</f>
        <v>Koninklijke Basket Avelgem</v>
      </c>
      <c r="C190" s="67" t="str">
        <f t="shared" si="2"/>
        <v/>
      </c>
      <c r="D190" s="67"/>
      <c r="E190" s="67"/>
    </row>
    <row r="191" spans="1:5" x14ac:dyDescent="0.25">
      <c r="A191" s="67">
        <v>5010</v>
      </c>
      <c r="B191" s="67" t="str">
        <f>VLOOKUP($A191,Para!$D$1:$E$996,2,FALSE)</f>
        <v>Fenics Leuven BBC</v>
      </c>
      <c r="C191" s="67" t="str">
        <f t="shared" si="2"/>
        <v/>
      </c>
      <c r="D191" s="67"/>
      <c r="E191" s="67"/>
    </row>
    <row r="192" spans="1:5" x14ac:dyDescent="0.25">
      <c r="A192" s="67">
        <v>5014</v>
      </c>
      <c r="B192" s="67" t="str">
        <f>VLOOKUP($A192,Para!$D$1:$E$996,2,FALSE)</f>
        <v>BBC Feniks Futuria Gent</v>
      </c>
      <c r="C192" s="67" t="str">
        <f t="shared" si="2"/>
        <v/>
      </c>
      <c r="D192" s="67"/>
      <c r="E192" s="67"/>
    </row>
    <row r="193" spans="1:5" x14ac:dyDescent="0.25">
      <c r="A193" s="67">
        <v>5015</v>
      </c>
      <c r="B193" s="67" t="str">
        <f>VLOOKUP($A193,Para!$D$1:$E$996,2,FALSE)</f>
        <v>Hageland United</v>
      </c>
      <c r="C193" s="67" t="str">
        <f t="shared" si="2"/>
        <v>Trainer A/Trainer B</v>
      </c>
      <c r="D193" s="67">
        <v>2</v>
      </c>
      <c r="E193" s="67">
        <v>2</v>
      </c>
    </row>
    <row r="194" spans="1:5" x14ac:dyDescent="0.25">
      <c r="A194" s="67">
        <v>5017</v>
      </c>
      <c r="B194" s="67" t="str">
        <f>VLOOKUP($A194,Para!$D$1:$E$996,2,FALSE)</f>
        <v>Bavi Vilvoorde</v>
      </c>
      <c r="C194" s="67" t="str">
        <f t="shared" si="2"/>
        <v>Trainer A/Trainer B</v>
      </c>
      <c r="D194" s="67">
        <v>1</v>
      </c>
      <c r="E194" s="67"/>
    </row>
    <row r="195" spans="1:5" x14ac:dyDescent="0.25">
      <c r="A195" s="67">
        <v>5018</v>
      </c>
      <c r="B195" s="67" t="str">
        <f>VLOOKUP($A195,Para!$D$1:$E$996,2,FALSE)</f>
        <v>BBC P Heuvelland</v>
      </c>
      <c r="C195" s="67" t="str">
        <f t="shared" ref="C195:C225" si="3">IF(D195&gt;0,"Trainer A/Trainer B",IF(E195&gt;0,"Instructeur B",""))</f>
        <v>Trainer A/Trainer B</v>
      </c>
      <c r="D195" s="67">
        <v>1</v>
      </c>
      <c r="E195" s="67"/>
    </row>
    <row r="196" spans="1:5" x14ac:dyDescent="0.25">
      <c r="A196" s="67">
        <v>5021</v>
      </c>
      <c r="B196" s="67" t="str">
        <f>VLOOKUP($A196,Para!$D$1:$E$996,2,FALSE)</f>
        <v>Molenbeek Rebels Basketball</v>
      </c>
      <c r="C196" s="67" t="str">
        <f t="shared" si="3"/>
        <v>Trainer A/Trainer B</v>
      </c>
      <c r="D196" s="67">
        <v>1</v>
      </c>
      <c r="E196" s="67"/>
    </row>
    <row r="197" spans="1:5" x14ac:dyDescent="0.25">
      <c r="A197" s="67">
        <v>5022</v>
      </c>
      <c r="B197" s="67" t="str">
        <f>VLOOKUP($A197,Para!$D$1:$E$996,2,FALSE)</f>
        <v>Holstra WINGS Wevelgem-Moorsele</v>
      </c>
      <c r="C197" s="67" t="str">
        <f t="shared" si="3"/>
        <v>Trainer A/Trainer B</v>
      </c>
      <c r="D197" s="67">
        <v>1</v>
      </c>
      <c r="E197" s="67"/>
    </row>
    <row r="198" spans="1:5" x14ac:dyDescent="0.25">
      <c r="A198" s="67">
        <v>5025</v>
      </c>
      <c r="B198" s="67" t="str">
        <f>VLOOKUP($A198,Para!$D$1:$E$996,2,FALSE)</f>
        <v>Bree Basket</v>
      </c>
      <c r="C198" s="67" t="str">
        <f t="shared" si="3"/>
        <v>Trainer A/Trainer B</v>
      </c>
      <c r="D198" s="67">
        <v>2</v>
      </c>
      <c r="E198" s="67"/>
    </row>
    <row r="199" spans="1:5" x14ac:dyDescent="0.25">
      <c r="A199" s="67">
        <v>5028</v>
      </c>
      <c r="B199" s="67" t="str">
        <f>VLOOKUP($A199,Para!$D$1:$E$996,2,FALSE)</f>
        <v>Elite Academy Antwerp</v>
      </c>
      <c r="C199" s="67" t="str">
        <f t="shared" si="3"/>
        <v/>
      </c>
      <c r="D199" s="67"/>
      <c r="E199" s="67"/>
    </row>
    <row r="200" spans="1:5" x14ac:dyDescent="0.25">
      <c r="A200" s="67">
        <v>5030</v>
      </c>
      <c r="B200" s="67" t="str">
        <f>VLOOKUP($A200,Para!$D$1:$E$996,2,FALSE)</f>
        <v>BBC Erembodegem</v>
      </c>
      <c r="C200" s="67" t="str">
        <f t="shared" si="3"/>
        <v/>
      </c>
      <c r="D200" s="67"/>
      <c r="E200" s="67"/>
    </row>
    <row r="201" spans="1:5" x14ac:dyDescent="0.25">
      <c r="A201" s="67">
        <v>5031</v>
      </c>
      <c r="B201" s="67" t="str">
        <f>VLOOKUP($A201,Para!$D$1:$E$996,2,FALSE)</f>
        <v>BBC Zulte-Leiestreek</v>
      </c>
      <c r="C201" s="67" t="str">
        <f t="shared" si="3"/>
        <v/>
      </c>
      <c r="D201" s="67"/>
      <c r="E201" s="67"/>
    </row>
    <row r="202" spans="1:5" x14ac:dyDescent="0.25">
      <c r="A202" s="67">
        <v>5032</v>
      </c>
      <c r="B202" s="67" t="str">
        <f>VLOOKUP($A202,Para!$D$1:$E$996,2,FALSE)</f>
        <v>BC Vagant Kortrijk</v>
      </c>
      <c r="C202" s="67" t="str">
        <f t="shared" si="3"/>
        <v/>
      </c>
      <c r="D202" s="67"/>
      <c r="E202" s="67"/>
    </row>
    <row r="203" spans="1:5" x14ac:dyDescent="0.25">
      <c r="A203" s="67">
        <v>5035</v>
      </c>
      <c r="B203" s="67" t="str">
        <f>VLOOKUP($A203,Para!$D$1:$E$996,2,FALSE)</f>
        <v>Hubo Limburg United</v>
      </c>
      <c r="C203" s="67" t="str">
        <f t="shared" si="3"/>
        <v/>
      </c>
      <c r="D203" s="67"/>
      <c r="E203" s="67"/>
    </row>
    <row r="204" spans="1:5" x14ac:dyDescent="0.25">
      <c r="A204" s="67">
        <v>5036</v>
      </c>
      <c r="B204" s="67" t="str">
        <f>VLOOKUP($A204,Para!$D$1:$E$996,2,FALSE)</f>
        <v>WIZ Basket Leuven</v>
      </c>
      <c r="C204" s="67" t="str">
        <f t="shared" si="3"/>
        <v/>
      </c>
      <c r="D204" s="67"/>
      <c r="E204" s="67"/>
    </row>
    <row r="205" spans="1:5" x14ac:dyDescent="0.25">
      <c r="A205" s="67">
        <v>5038</v>
      </c>
      <c r="B205" s="67" t="str">
        <f>VLOOKUP($A205,Para!$D$1:$E$996,2,FALSE)</f>
        <v>Basketbal Club Vikings Lede</v>
      </c>
      <c r="C205" s="67" t="str">
        <f t="shared" si="3"/>
        <v/>
      </c>
      <c r="D205" s="67"/>
      <c r="E205" s="67"/>
    </row>
    <row r="206" spans="1:5" x14ac:dyDescent="0.25">
      <c r="A206" s="67">
        <v>5039</v>
      </c>
      <c r="B206" s="67" t="str">
        <f>VLOOKUP($A206,Para!$D$1:$E$996,2,FALSE)</f>
        <v>Phantoms Basket Boom</v>
      </c>
      <c r="C206" s="67" t="str">
        <f t="shared" si="3"/>
        <v>Trainer A/Trainer B</v>
      </c>
      <c r="D206" s="67">
        <v>2</v>
      </c>
      <c r="E206" s="67"/>
    </row>
    <row r="207" spans="1:5" x14ac:dyDescent="0.25">
      <c r="A207" s="67">
        <v>5041</v>
      </c>
      <c r="B207" s="67" t="str">
        <f>VLOOKUP($A207,Para!$D$1:$E$996,2,FALSE)</f>
        <v>Antwerp Wolf Pack</v>
      </c>
      <c r="C207" s="67" t="str">
        <f t="shared" si="3"/>
        <v/>
      </c>
      <c r="D207" s="67"/>
      <c r="E207" s="67"/>
    </row>
    <row r="208" spans="1:5" x14ac:dyDescent="0.25">
      <c r="A208" s="67">
        <v>5042</v>
      </c>
      <c r="B208" s="67" t="str">
        <f>VLOOKUP($A208,Para!$D$1:$E$996,2,FALSE)</f>
        <v>Strombeek Beavers Wemmel Basket Club</v>
      </c>
      <c r="C208" s="67" t="str">
        <f t="shared" si="3"/>
        <v/>
      </c>
      <c r="D208" s="67"/>
      <c r="E208" s="67"/>
    </row>
    <row r="209" spans="1:5" x14ac:dyDescent="0.25">
      <c r="A209" s="67">
        <v>5048</v>
      </c>
      <c r="B209" s="67" t="str">
        <f>VLOOKUP($A209,Para!$D$1:$E$996,2,FALSE)</f>
        <v>BBC Lions Gent</v>
      </c>
      <c r="C209" s="67" t="str">
        <f t="shared" si="3"/>
        <v/>
      </c>
      <c r="D209" s="67"/>
      <c r="E209" s="67"/>
    </row>
    <row r="210" spans="1:5" x14ac:dyDescent="0.25">
      <c r="A210" s="67">
        <v>5049</v>
      </c>
      <c r="B210" s="67" t="str">
        <f>VLOOKUP($A210,Para!$D$1:$E$996,2,FALSE)</f>
        <v>Avanti Brugge 2015</v>
      </c>
      <c r="C210" s="67" t="str">
        <f t="shared" si="3"/>
        <v>Instructeur B</v>
      </c>
      <c r="D210" s="67"/>
      <c r="E210" s="67">
        <v>1</v>
      </c>
    </row>
    <row r="211" spans="1:5" x14ac:dyDescent="0.25">
      <c r="A211" s="67">
        <v>5050</v>
      </c>
      <c r="B211" s="67" t="str">
        <f>VLOOKUP($A211,Para!$D$1:$E$996,2,FALSE)</f>
        <v>Hove Rabbits</v>
      </c>
      <c r="C211" s="67" t="str">
        <f t="shared" si="3"/>
        <v>Trainer A/Trainer B</v>
      </c>
      <c r="D211" s="67">
        <v>1</v>
      </c>
      <c r="E211" s="67"/>
    </row>
    <row r="212" spans="1:5" x14ac:dyDescent="0.25">
      <c r="A212" s="67">
        <v>5053</v>
      </c>
      <c r="B212" s="67" t="str">
        <f>VLOOKUP($A212,Para!$D$1:$E$996,2,FALSE)</f>
        <v>Wapper vzw</v>
      </c>
      <c r="C212" s="67" t="str">
        <f t="shared" si="3"/>
        <v/>
      </c>
      <c r="D212" s="67"/>
      <c r="E212" s="67"/>
    </row>
    <row r="213" spans="1:5" x14ac:dyDescent="0.25">
      <c r="A213" s="67">
        <v>5055</v>
      </c>
      <c r="B213" s="67" t="str">
        <f>VLOOKUP($A213,Para!$D$1:$E$996,2,FALSE)</f>
        <v>BC Lions Genk</v>
      </c>
      <c r="C213" s="67" t="str">
        <f t="shared" si="3"/>
        <v/>
      </c>
      <c r="D213" s="67"/>
      <c r="E213" s="67"/>
    </row>
    <row r="214" spans="1:5" x14ac:dyDescent="0.25">
      <c r="A214" s="67">
        <v>5057</v>
      </c>
      <c r="B214" s="67" t="str">
        <f>VLOOKUP($A214,Para!$D$1:$E$996,2,FALSE)</f>
        <v>Helchteren 2020</v>
      </c>
      <c r="C214" s="67" t="str">
        <f t="shared" si="3"/>
        <v/>
      </c>
      <c r="D214" s="67"/>
      <c r="E214" s="67"/>
    </row>
    <row r="215" spans="1:5" x14ac:dyDescent="0.25">
      <c r="A215" s="67">
        <v>5058</v>
      </c>
      <c r="B215" s="67" t="str">
        <f>VLOOKUP($A215,Para!$D$1:$E$996,2,FALSE)</f>
        <v>B-Ballers Diksmuide</v>
      </c>
      <c r="C215" s="67" t="str">
        <f t="shared" si="3"/>
        <v/>
      </c>
      <c r="D215" s="67"/>
      <c r="E215" s="67"/>
    </row>
    <row r="216" spans="1:5" x14ac:dyDescent="0.25">
      <c r="A216" s="67">
        <v>5060</v>
      </c>
      <c r="B216" s="67" t="str">
        <f>VLOOKUP($A216,Para!$D$1:$E$996,2,FALSE)</f>
        <v>Torhout Lions</v>
      </c>
      <c r="C216" s="67" t="str">
        <f t="shared" si="3"/>
        <v/>
      </c>
      <c r="D216" s="67"/>
      <c r="E216" s="67"/>
    </row>
    <row r="217" spans="1:5" x14ac:dyDescent="0.25">
      <c r="A217" s="67">
        <v>5061</v>
      </c>
      <c r="B217" s="67" t="str">
        <f>VLOOKUP($A217,Para!$D$1:$E$996,2,FALSE)</f>
        <v>BT Lauwe</v>
      </c>
      <c r="C217" s="67" t="str">
        <f t="shared" si="3"/>
        <v/>
      </c>
      <c r="D217" s="67"/>
      <c r="E217" s="67"/>
    </row>
    <row r="218" spans="1:5" x14ac:dyDescent="0.25">
      <c r="A218" s="67">
        <v>5063</v>
      </c>
      <c r="B218" s="67" t="str">
        <f>VLOOKUP($A218,Para!$D$1:$E$996,2,FALSE)</f>
        <v>Rolling Thunders Wetteren</v>
      </c>
      <c r="C218" s="67" t="str">
        <f t="shared" si="3"/>
        <v/>
      </c>
      <c r="D218" s="67"/>
      <c r="E218" s="67"/>
    </row>
    <row r="219" spans="1:5" x14ac:dyDescent="0.25">
      <c r="A219" s="67">
        <v>5064</v>
      </c>
      <c r="B219" s="67" t="str">
        <f>VLOOKUP($A219,Para!$D$1:$E$996,2,FALSE)</f>
        <v>BBC Vesting Denderleeuw</v>
      </c>
      <c r="C219" s="67" t="str">
        <f t="shared" si="3"/>
        <v/>
      </c>
      <c r="D219" s="67"/>
      <c r="E219" s="67"/>
    </row>
    <row r="220" spans="1:5" x14ac:dyDescent="0.25">
      <c r="A220" s="67">
        <v>5065</v>
      </c>
      <c r="B220" s="67" t="str">
        <f>VLOOKUP($A220,Para!$D$1:$E$996,2,FALSE)</f>
        <v>BC Polaris Brussel</v>
      </c>
      <c r="C220" s="67" t="str">
        <f t="shared" si="3"/>
        <v/>
      </c>
      <c r="D220" s="67"/>
      <c r="E220" s="67"/>
    </row>
    <row r="221" spans="1:5" x14ac:dyDescent="0.25">
      <c r="A221" s="67">
        <v>5066</v>
      </c>
      <c r="B221" s="67" t="str">
        <f>VLOOKUP($A221,Para!$D$1:$E$996,2,FALSE)</f>
        <v>BC Molenbeek</v>
      </c>
      <c r="C221" s="67" t="str">
        <f t="shared" si="3"/>
        <v/>
      </c>
      <c r="D221" s="67"/>
      <c r="E221" s="67"/>
    </row>
    <row r="222" spans="1:5" x14ac:dyDescent="0.25">
      <c r="A222" s="67">
        <v>5068</v>
      </c>
      <c r="B222" s="67" t="str">
        <f>VLOOKUP($A222,Para!$D$1:$E$996,2,FALSE)</f>
        <v>BBC 2070 Zwijndrecht</v>
      </c>
      <c r="C222" s="67" t="str">
        <f t="shared" si="3"/>
        <v>Trainer A/Trainer B</v>
      </c>
      <c r="D222" s="67">
        <v>1</v>
      </c>
      <c r="E222" s="67">
        <v>1</v>
      </c>
    </row>
    <row r="223" spans="1:5" x14ac:dyDescent="0.25">
      <c r="A223" s="67">
        <v>5069</v>
      </c>
      <c r="B223" s="67" t="str">
        <f>VLOOKUP($A223,Para!$D$1:$E$996,2,FALSE)</f>
        <v>ALL4ONE Basketbal Menen</v>
      </c>
      <c r="C223" s="67" t="str">
        <f t="shared" si="3"/>
        <v/>
      </c>
      <c r="D223" s="67"/>
      <c r="E223" s="67"/>
    </row>
    <row r="224" spans="1:5" x14ac:dyDescent="0.25">
      <c r="A224" s="67">
        <v>5070</v>
      </c>
      <c r="B224" s="67" t="str">
        <f>VLOOKUP($A224,Para!$D$1:$E$996,2,FALSE)</f>
        <v>Elite Overtime Brussels</v>
      </c>
      <c r="C224" s="67" t="str">
        <f t="shared" si="3"/>
        <v/>
      </c>
      <c r="D224" s="67"/>
      <c r="E224" s="67"/>
    </row>
    <row r="225" spans="1:5" x14ac:dyDescent="0.25">
      <c r="A225" s="67">
        <v>5071</v>
      </c>
      <c r="B225" s="67" t="str">
        <f>VLOOKUP($A225,Para!$D$1:$E$996,2,FALSE)</f>
        <v>Neteland Basket Ladies</v>
      </c>
      <c r="C225" s="67" t="str">
        <f t="shared" si="3"/>
        <v/>
      </c>
      <c r="D225" s="67"/>
      <c r="E225" s="67"/>
    </row>
  </sheetData>
  <autoFilter ref="A1:C140" xr:uid="{1B443BAA-11C3-43D6-A701-E418F57F1A36}">
    <sortState xmlns:xlrd2="http://schemas.microsoft.com/office/spreadsheetml/2017/richdata2" ref="A2:C140">
      <sortCondition ref="A1:A140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B398-8E15-44CC-89BA-3A331E30A259}">
  <dimension ref="A1:J2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71" sqref="J71"/>
    </sheetView>
  </sheetViews>
  <sheetFormatPr defaultRowHeight="15" x14ac:dyDescent="0.25"/>
  <cols>
    <col min="2" max="2" width="48.140625" bestFit="1" customWidth="1"/>
    <col min="3" max="7" width="9.140625" style="3"/>
    <col min="8" max="8" width="11" style="3" bestFit="1" customWidth="1"/>
    <col min="9" max="10" width="9.140625" style="3"/>
  </cols>
  <sheetData>
    <row r="1" spans="1:10" x14ac:dyDescent="0.25">
      <c r="A1" t="s">
        <v>0</v>
      </c>
      <c r="B1" t="s">
        <v>2</v>
      </c>
      <c r="C1" s="3" t="s">
        <v>204</v>
      </c>
      <c r="D1" s="3" t="s">
        <v>205</v>
      </c>
      <c r="E1" s="3" t="s">
        <v>206</v>
      </c>
      <c r="F1" s="3" t="s">
        <v>207</v>
      </c>
      <c r="G1" s="3" t="s">
        <v>284</v>
      </c>
      <c r="H1" s="3" t="s">
        <v>226</v>
      </c>
      <c r="I1" s="3" t="s">
        <v>227</v>
      </c>
      <c r="J1" s="3" t="s">
        <v>312</v>
      </c>
    </row>
    <row r="2" spans="1:10" x14ac:dyDescent="0.25">
      <c r="A2" s="68">
        <v>71</v>
      </c>
      <c r="B2" t="str">
        <f>VLOOKUP($A2,Para!$D$1:$E$996,2,FALSE)</f>
        <v>Antwerp Giants</v>
      </c>
      <c r="C2" s="3" t="s">
        <v>208</v>
      </c>
      <c r="E2" s="3" t="s">
        <v>208</v>
      </c>
    </row>
    <row r="3" spans="1:10" x14ac:dyDescent="0.25">
      <c r="A3" s="68">
        <v>76</v>
      </c>
      <c r="B3" t="str">
        <f>VLOOKUP($A3,Para!$D$1:$E$996,2,FALSE)</f>
        <v>BC Machelen-Diegem</v>
      </c>
    </row>
    <row r="4" spans="1:10" x14ac:dyDescent="0.25">
      <c r="A4" s="68">
        <v>77</v>
      </c>
      <c r="B4" t="str">
        <f>VLOOKUP($A4,Para!$D$1:$E$996,2,FALSE)</f>
        <v>Mercurius BBC Berchem</v>
      </c>
    </row>
    <row r="5" spans="1:10" x14ac:dyDescent="0.25">
      <c r="A5" s="68">
        <v>95</v>
      </c>
      <c r="B5" t="str">
        <f>VLOOKUP($A5,Para!$D$1:$E$996,2,FALSE)</f>
        <v>BBC White Star - Witte Sterren St. Amandsberg</v>
      </c>
    </row>
    <row r="6" spans="1:10" x14ac:dyDescent="0.25">
      <c r="A6" s="68">
        <v>244</v>
      </c>
      <c r="B6" t="str">
        <f>VLOOKUP($A6,Para!$D$1:$E$996,2,FALSE)</f>
        <v>B.B.C. Zele</v>
      </c>
    </row>
    <row r="7" spans="1:10" x14ac:dyDescent="0.25">
      <c r="A7" s="68">
        <v>245</v>
      </c>
      <c r="B7" t="str">
        <f>VLOOKUP($A7,Para!$D$1:$E$996,2,FALSE)</f>
        <v>BC Oostende Basket@Sea</v>
      </c>
      <c r="C7" s="3" t="s">
        <v>208</v>
      </c>
      <c r="D7" s="3" t="s">
        <v>208</v>
      </c>
      <c r="E7" s="3" t="s">
        <v>208</v>
      </c>
    </row>
    <row r="8" spans="1:10" x14ac:dyDescent="0.25">
      <c r="A8" s="68">
        <v>249</v>
      </c>
      <c r="B8" t="str">
        <f>VLOOKUP($A8,Para!$D$1:$E$996,2,FALSE)</f>
        <v>Okapi Aalst</v>
      </c>
      <c r="E8" s="3" t="s">
        <v>208</v>
      </c>
    </row>
    <row r="9" spans="1:10" x14ac:dyDescent="0.25">
      <c r="A9" s="68">
        <v>253</v>
      </c>
      <c r="B9" t="str">
        <f>VLOOKUP($A9,Para!$D$1:$E$996,2,FALSE)</f>
        <v>Sobabee Zwijndrecht</v>
      </c>
    </row>
    <row r="10" spans="1:10" x14ac:dyDescent="0.25">
      <c r="A10" s="68">
        <v>261</v>
      </c>
      <c r="B10" t="str">
        <f>VLOOKUP($A10,Para!$D$1:$E$996,2,FALSE)</f>
        <v>Basket Midwest Izegem</v>
      </c>
    </row>
    <row r="11" spans="1:10" x14ac:dyDescent="0.25">
      <c r="A11" s="68">
        <v>267</v>
      </c>
      <c r="B11" t="str">
        <f>VLOOKUP($A11,Para!$D$1:$E$996,2,FALSE)</f>
        <v>Kon Sint-Truidense Basketbal (KSTBB)</v>
      </c>
    </row>
    <row r="12" spans="1:10" x14ac:dyDescent="0.25">
      <c r="A12" s="68">
        <v>296</v>
      </c>
      <c r="B12" t="str">
        <f>VLOOKUP($A12,Para!$D$1:$E$996,2,FALSE)</f>
        <v>Koninklijke Sint-Niklase Condors</v>
      </c>
    </row>
    <row r="13" spans="1:10" x14ac:dyDescent="0.25">
      <c r="A13" s="68">
        <v>314</v>
      </c>
      <c r="B13" t="str">
        <f>VLOOKUP($A13,Para!$D$1:$E$996,2,FALSE)</f>
        <v>Black Devils Vorst</v>
      </c>
    </row>
    <row r="14" spans="1:10" x14ac:dyDescent="0.25">
      <c r="A14" s="68">
        <v>320</v>
      </c>
      <c r="B14" t="str">
        <f>VLOOKUP($A14,Para!$D$1:$E$996,2,FALSE)</f>
        <v>Koninklijk Basket Team ION Waregem</v>
      </c>
      <c r="F14" s="3" t="s">
        <v>208</v>
      </c>
      <c r="H14" s="3" t="s">
        <v>208</v>
      </c>
      <c r="J14" s="3" t="s">
        <v>208</v>
      </c>
    </row>
    <row r="15" spans="1:10" x14ac:dyDescent="0.25">
      <c r="A15" s="68">
        <v>405</v>
      </c>
      <c r="B15" t="str">
        <f>VLOOKUP($A15,Para!$D$1:$E$996,2,FALSE)</f>
        <v>Haantjes-D'Hondt Interieur-Oudenaarde</v>
      </c>
    </row>
    <row r="16" spans="1:10" x14ac:dyDescent="0.25">
      <c r="A16" s="68">
        <v>471</v>
      </c>
      <c r="B16" t="str">
        <f>VLOOKUP($A16,Para!$D$1:$E$996,2,FALSE)</f>
        <v>Tigers Halle</v>
      </c>
    </row>
    <row r="17" spans="1:10" x14ac:dyDescent="0.25">
      <c r="A17" s="68">
        <v>506</v>
      </c>
      <c r="B17" t="str">
        <f>VLOOKUP($A17,Para!$D$1:$E$996,2,FALSE)</f>
        <v>BC Lamett Deerlijk-Zwevegem</v>
      </c>
    </row>
    <row r="18" spans="1:10" x14ac:dyDescent="0.25">
      <c r="A18" s="68">
        <v>541</v>
      </c>
      <c r="B18" t="str">
        <f>VLOOKUP($A18,Para!$D$1:$E$996,2,FALSE)</f>
        <v>KBBC DMVD Wikings Kortrijk</v>
      </c>
    </row>
    <row r="19" spans="1:10" x14ac:dyDescent="0.25">
      <c r="A19" s="68">
        <v>548</v>
      </c>
      <c r="B19" t="str">
        <f>VLOOKUP($A19,Para!$D$1:$E$996,2,FALSE)</f>
        <v>Koninklijke BBC Scheldejeugd Temse</v>
      </c>
    </row>
    <row r="20" spans="1:10" x14ac:dyDescent="0.25">
      <c r="A20" s="68">
        <v>552</v>
      </c>
      <c r="B20" t="str">
        <f>VLOOKUP($A20,Para!$D$1:$E$996,2,FALSE)</f>
        <v>Blue Rocks Ronse-Kluisbergen</v>
      </c>
    </row>
    <row r="21" spans="1:10" x14ac:dyDescent="0.25">
      <c r="A21" s="68">
        <v>570</v>
      </c>
      <c r="B21" t="str">
        <f>VLOOKUP($A21,Para!$D$1:$E$996,2,FALSE)</f>
        <v>Orly Hasselt</v>
      </c>
    </row>
    <row r="22" spans="1:10" x14ac:dyDescent="0.25">
      <c r="A22" s="68">
        <v>592</v>
      </c>
      <c r="B22" t="str">
        <f>VLOOKUP($A22,Para!$D$1:$E$996,2,FALSE)</f>
        <v>KBGO Finexa Basket@Sea</v>
      </c>
    </row>
    <row r="23" spans="1:10" x14ac:dyDescent="0.25">
      <c r="A23" s="68">
        <v>660</v>
      </c>
      <c r="B23" t="str">
        <f>VLOOKUP($A23,Para!$D$1:$E$996,2,FALSE)</f>
        <v>2B|SAFE Tienen</v>
      </c>
    </row>
    <row r="24" spans="1:10" x14ac:dyDescent="0.25">
      <c r="A24" s="68">
        <v>667</v>
      </c>
      <c r="B24" t="str">
        <f>VLOOKUP($A24,Para!$D$1:$E$996,2,FALSE)</f>
        <v>BBC Lokeren</v>
      </c>
    </row>
    <row r="25" spans="1:10" x14ac:dyDescent="0.25">
      <c r="A25" s="68">
        <v>723</v>
      </c>
      <c r="B25" t="str">
        <f>VLOOKUP($A25,Para!$D$1:$E$996,2,FALSE)</f>
        <v>Insurea Kontich Wolves</v>
      </c>
    </row>
    <row r="26" spans="1:10" x14ac:dyDescent="0.25">
      <c r="A26" s="68">
        <v>736</v>
      </c>
      <c r="B26" t="str">
        <f>VLOOKUP($A26,Para!$D$1:$E$996,2,FALSE)</f>
        <v>BBC Helios SanoRice Zottegem</v>
      </c>
    </row>
    <row r="27" spans="1:10" x14ac:dyDescent="0.25">
      <c r="A27" s="68">
        <v>737</v>
      </c>
      <c r="B27" t="str">
        <f>VLOOKUP($A27,Para!$D$1:$E$996,2,FALSE)</f>
        <v>KB Oostende Bredene Basket@sea</v>
      </c>
    </row>
    <row r="28" spans="1:10" x14ac:dyDescent="0.25">
      <c r="A28" s="68">
        <v>785</v>
      </c>
      <c r="B28" t="str">
        <f>VLOOKUP($A28,Para!$D$1:$E$996,2,FALSE)</f>
        <v>LDP Donza</v>
      </c>
      <c r="D28" s="3" t="s">
        <v>208</v>
      </c>
      <c r="H28" s="3" t="s">
        <v>208</v>
      </c>
      <c r="J28" s="3" t="s">
        <v>208</v>
      </c>
    </row>
    <row r="29" spans="1:10" x14ac:dyDescent="0.25">
      <c r="A29" s="68">
        <v>801</v>
      </c>
      <c r="B29" t="str">
        <f>VLOOKUP($A29,Para!$D$1:$E$996,2,FALSE)</f>
        <v>Koninklijke BBC Wezen-Vrienden Geraardsbergen</v>
      </c>
    </row>
    <row r="30" spans="1:10" x14ac:dyDescent="0.25">
      <c r="A30" s="68">
        <v>809</v>
      </c>
      <c r="B30" t="str">
        <f>VLOOKUP($A30,Para!$D$1:$E$996,2,FALSE)</f>
        <v>Rapid Raptors Langemark</v>
      </c>
    </row>
    <row r="31" spans="1:10" x14ac:dyDescent="0.25">
      <c r="A31" s="68">
        <v>811</v>
      </c>
      <c r="B31" t="str">
        <f>VLOOKUP($A31,Para!$D$1:$E$996,2,FALSE)</f>
        <v>Koninklijke BBC Oostkamp</v>
      </c>
    </row>
    <row r="32" spans="1:10" x14ac:dyDescent="0.25">
      <c r="A32" s="68">
        <v>816</v>
      </c>
      <c r="B32" t="str">
        <f>VLOOKUP($A32,Para!$D$1:$E$996,2,FALSE)</f>
        <v>KBBC Miners Beringen</v>
      </c>
    </row>
    <row r="33" spans="1:2" x14ac:dyDescent="0.25">
      <c r="A33" s="68">
        <v>837</v>
      </c>
      <c r="B33" t="str">
        <f>VLOOKUP($A33,Para!$D$1:$E$996,2,FALSE)</f>
        <v>Kon BBC De Panne vzw</v>
      </c>
    </row>
    <row r="34" spans="1:2" x14ac:dyDescent="0.25">
      <c r="A34" s="68">
        <v>844</v>
      </c>
      <c r="B34" t="str">
        <f>VLOOKUP($A34,Para!$D$1:$E$996,2,FALSE)</f>
        <v>Koninklijke Herentalse BBC</v>
      </c>
    </row>
    <row r="35" spans="1:2" x14ac:dyDescent="0.25">
      <c r="A35" s="68">
        <v>853</v>
      </c>
      <c r="B35" t="str">
        <f>VLOOKUP($A35,Para!$D$1:$E$996,2,FALSE)</f>
        <v>KBBC Zolder vzw</v>
      </c>
    </row>
    <row r="36" spans="1:2" x14ac:dyDescent="0.25">
      <c r="A36" s="68">
        <v>908</v>
      </c>
      <c r="B36" t="str">
        <f>VLOOKUP($A36,Para!$D$1:$E$996,2,FALSE)</f>
        <v>BC Digiresto Knokke-Heist</v>
      </c>
    </row>
    <row r="37" spans="1:2" x14ac:dyDescent="0.25">
      <c r="A37" s="68">
        <v>936</v>
      </c>
      <c r="B37" t="str">
        <f>VLOOKUP($A37,Para!$D$1:$E$996,2,FALSE)</f>
        <v>Hasselt BT</v>
      </c>
    </row>
    <row r="38" spans="1:2" x14ac:dyDescent="0.25">
      <c r="A38" s="68">
        <v>954</v>
      </c>
      <c r="B38" t="str">
        <f>VLOOKUP($A38,Para!$D$1:$E$996,2,FALSE)</f>
        <v>Wytewa Roeselare</v>
      </c>
    </row>
    <row r="39" spans="1:2" x14ac:dyDescent="0.25">
      <c r="A39" s="68">
        <v>978</v>
      </c>
      <c r="B39" t="str">
        <f>VLOOKUP($A39,Para!$D$1:$E$996,2,FALSE)</f>
        <v>Basket Malle</v>
      </c>
    </row>
    <row r="40" spans="1:2" x14ac:dyDescent="0.25">
      <c r="A40" s="68">
        <v>979</v>
      </c>
      <c r="B40" t="str">
        <f>VLOOKUP($A40,Para!$D$1:$E$996,2,FALSE)</f>
        <v>Rozenbeka Oostrozebeke</v>
      </c>
    </row>
    <row r="41" spans="1:2" x14ac:dyDescent="0.25">
      <c r="A41" s="68">
        <v>1009</v>
      </c>
      <c r="B41" t="str">
        <f>VLOOKUP($A41,Para!$D$1:$E$996,2,FALSE)</f>
        <v>Maccabi Antwerpen</v>
      </c>
    </row>
    <row r="42" spans="1:2" x14ac:dyDescent="0.25">
      <c r="A42" s="68">
        <v>1029</v>
      </c>
      <c r="B42" t="str">
        <f>VLOOKUP($A42,Para!$D$1:$E$996,2,FALSE)</f>
        <v>Basketclub Red Sharks Koekelare</v>
      </c>
    </row>
    <row r="43" spans="1:2" x14ac:dyDescent="0.25">
      <c r="A43" s="68">
        <v>1061</v>
      </c>
      <c r="B43" t="str">
        <f>VLOOKUP($A43,Para!$D$1:$E$996,2,FALSE)</f>
        <v>BBC Gullegem</v>
      </c>
    </row>
    <row r="44" spans="1:2" x14ac:dyDescent="0.25">
      <c r="A44" s="68">
        <v>1068</v>
      </c>
      <c r="B44" t="str">
        <f>VLOOKUP($A44,Para!$D$1:$E$996,2,FALSE)</f>
        <v>Geranimo Bornem Basket</v>
      </c>
    </row>
    <row r="45" spans="1:2" x14ac:dyDescent="0.25">
      <c r="A45" s="68">
        <v>1086</v>
      </c>
      <c r="B45" t="str">
        <f>VLOOKUP($A45,Para!$D$1:$E$996,2,FALSE)</f>
        <v>BBC Optima Tessenderlo</v>
      </c>
    </row>
    <row r="46" spans="1:2" x14ac:dyDescent="0.25">
      <c r="A46" s="68">
        <v>1095</v>
      </c>
      <c r="B46" t="str">
        <f>VLOOKUP($A46,Para!$D$1:$E$996,2,FALSE)</f>
        <v>Koninklijke BBC Union Leopoldsburg</v>
      </c>
    </row>
    <row r="47" spans="1:2" x14ac:dyDescent="0.25">
      <c r="A47" s="68">
        <v>1114</v>
      </c>
      <c r="B47" t="str">
        <f>VLOOKUP($A47,Para!$D$1:$E$996,2,FALSE)</f>
        <v>Basket Club Groot Dilbeek</v>
      </c>
    </row>
    <row r="48" spans="1:2" x14ac:dyDescent="0.25">
      <c r="A48" s="68">
        <v>1123</v>
      </c>
      <c r="B48" t="str">
        <f>VLOOKUP($A48,Para!$D$1:$E$996,2,FALSE)</f>
        <v>Panters Baasrode</v>
      </c>
    </row>
    <row r="49" spans="1:5" x14ac:dyDescent="0.25">
      <c r="A49" s="68">
        <v>1124</v>
      </c>
      <c r="B49" t="str">
        <f>VLOOKUP($A49,Para!$D$1:$E$996,2,FALSE)</f>
        <v>BBC Wuitens Hamme</v>
      </c>
    </row>
    <row r="50" spans="1:5" x14ac:dyDescent="0.25">
      <c r="A50" s="68">
        <v>1132</v>
      </c>
      <c r="B50" t="str">
        <f>VLOOKUP($A50,Para!$D$1:$E$996,2,FALSE)</f>
        <v>Fellows Legal Brokers Ekeren BBC</v>
      </c>
    </row>
    <row r="51" spans="1:5" x14ac:dyDescent="0.25">
      <c r="A51" s="68">
        <v>1150</v>
      </c>
      <c r="B51" t="str">
        <f>VLOOKUP($A51,Para!$D$1:$E$996,2,FALSE)</f>
        <v>Basket Sijsele</v>
      </c>
    </row>
    <row r="52" spans="1:5" x14ac:dyDescent="0.25">
      <c r="A52" s="68">
        <v>1165</v>
      </c>
      <c r="B52" t="str">
        <f>VLOOKUP($A52,Para!$D$1:$E$996,2,FALSE)</f>
        <v>Duffel K.B.B.C.</v>
      </c>
    </row>
    <row r="53" spans="1:5" x14ac:dyDescent="0.25">
      <c r="A53" s="68">
        <v>1170</v>
      </c>
      <c r="B53" t="str">
        <f>VLOOKUP($A53,Para!$D$1:$E$996,2,FALSE)</f>
        <v>B.C. Gems Diepenbeek</v>
      </c>
    </row>
    <row r="54" spans="1:5" x14ac:dyDescent="0.25">
      <c r="A54" s="68">
        <v>1173</v>
      </c>
      <c r="B54" t="str">
        <f>VLOOKUP($A54,Para!$D$1:$E$996,2,FALSE)</f>
        <v>Telstar B.B.C. Mechelen</v>
      </c>
    </row>
    <row r="55" spans="1:5" x14ac:dyDescent="0.25">
      <c r="A55" s="68">
        <v>1184</v>
      </c>
      <c r="B55" t="str">
        <f>VLOOKUP($A55,Para!$D$1:$E$996,2,FALSE)</f>
        <v>Cosmo Genk BBC</v>
      </c>
    </row>
    <row r="56" spans="1:5" x14ac:dyDescent="0.25">
      <c r="A56" s="68">
        <v>1204</v>
      </c>
      <c r="B56" t="str">
        <f>VLOOKUP($A56,Para!$D$1:$E$996,2,FALSE)</f>
        <v>Basketbalclub Sint-Amands vzw</v>
      </c>
    </row>
    <row r="57" spans="1:5" x14ac:dyDescent="0.25">
      <c r="A57" s="68">
        <v>1206</v>
      </c>
      <c r="B57" t="str">
        <f>VLOOKUP($A57,Para!$D$1:$E$996,2,FALSE)</f>
        <v>BC Black Boys Erpe-Mere</v>
      </c>
    </row>
    <row r="58" spans="1:5" x14ac:dyDescent="0.25">
      <c r="A58" s="68">
        <v>1207</v>
      </c>
      <c r="B58" t="str">
        <f>VLOOKUP($A58,Para!$D$1:$E$996,2,FALSE)</f>
        <v>Mibac Middelkerke</v>
      </c>
    </row>
    <row r="59" spans="1:5" x14ac:dyDescent="0.25">
      <c r="A59" s="68">
        <v>1210</v>
      </c>
      <c r="B59" t="str">
        <f>VLOOKUP($A59,Para!$D$1:$E$996,2,FALSE)</f>
        <v>Stella Artois Leuven Bears</v>
      </c>
      <c r="D59" s="3" t="s">
        <v>208</v>
      </c>
    </row>
    <row r="60" spans="1:5" x14ac:dyDescent="0.25">
      <c r="A60" s="68">
        <v>1216</v>
      </c>
      <c r="B60" t="str">
        <f>VLOOKUP($A60,Para!$D$1:$E$996,2,FALSE)</f>
        <v>K. Vabco Mol BBC</v>
      </c>
    </row>
    <row r="61" spans="1:5" x14ac:dyDescent="0.25">
      <c r="A61" s="68">
        <v>1218</v>
      </c>
      <c r="B61" t="str">
        <f>VLOOKUP($A61,Para!$D$1:$E$996,2,FALSE)</f>
        <v>House Of Talents Kortrijk Spurs</v>
      </c>
      <c r="D61" s="3" t="s">
        <v>208</v>
      </c>
      <c r="E61" s="3" t="s">
        <v>208</v>
      </c>
    </row>
    <row r="62" spans="1:5" x14ac:dyDescent="0.25">
      <c r="A62" s="68">
        <v>1220</v>
      </c>
      <c r="B62" t="str">
        <f>VLOOKUP($A62,Para!$D$1:$E$996,2,FALSE)</f>
        <v>The Tower Aalst</v>
      </c>
    </row>
    <row r="63" spans="1:5" x14ac:dyDescent="0.25">
      <c r="A63" s="68">
        <v>1221</v>
      </c>
      <c r="B63" t="str">
        <f>VLOOKUP($A63,Para!$D$1:$E$996,2,FALSE)</f>
        <v>Basket Zonhoven</v>
      </c>
    </row>
    <row r="64" spans="1:5" x14ac:dyDescent="0.25">
      <c r="A64" s="68">
        <v>1223</v>
      </c>
      <c r="B64" t="str">
        <f>VLOOKUP($A64,Para!$D$1:$E$996,2,FALSE)</f>
        <v>BC Maasmechelen</v>
      </c>
    </row>
    <row r="65" spans="1:10" x14ac:dyDescent="0.25">
      <c r="A65" s="68">
        <v>1250</v>
      </c>
      <c r="B65" t="str">
        <f>VLOOKUP($A65,Para!$D$1:$E$996,2,FALSE)</f>
        <v>Essense Esbac</v>
      </c>
    </row>
    <row r="66" spans="1:10" x14ac:dyDescent="0.25">
      <c r="A66" s="68">
        <v>1251</v>
      </c>
      <c r="B66" t="str">
        <f>VLOOKUP($A66,Para!$D$1:$E$996,2,FALSE)</f>
        <v>Wibac BBC Sint-Eloois-Winkel</v>
      </c>
    </row>
    <row r="67" spans="1:10" x14ac:dyDescent="0.25">
      <c r="A67" s="68">
        <v>1256</v>
      </c>
      <c r="B67" t="str">
        <f>VLOOKUP($A67,Para!$D$1:$E$996,2,FALSE)</f>
        <v>BBC Falco Gent</v>
      </c>
      <c r="C67" s="3" t="s">
        <v>208</v>
      </c>
    </row>
    <row r="68" spans="1:10" x14ac:dyDescent="0.25">
      <c r="A68" s="68">
        <v>1273</v>
      </c>
      <c r="B68" t="str">
        <f>VLOOKUP($A68,Para!$D$1:$E$996,2,FALSE)</f>
        <v>Aartselaar BBC</v>
      </c>
    </row>
    <row r="69" spans="1:10" x14ac:dyDescent="0.25">
      <c r="A69" s="68">
        <v>1277</v>
      </c>
      <c r="B69" t="str">
        <f>VLOOKUP($A69,Para!$D$1:$E$996,2,FALSE)</f>
        <v>BBC Olympia Denderleeuw</v>
      </c>
    </row>
    <row r="70" spans="1:10" x14ac:dyDescent="0.25">
      <c r="A70" s="68">
        <v>1278</v>
      </c>
      <c r="B70" t="str">
        <f>VLOOKUP($A70,Para!$D$1:$E$996,2,FALSE)</f>
        <v>KBBC Sparta Laarne</v>
      </c>
      <c r="H70" s="3" t="s">
        <v>208</v>
      </c>
      <c r="J70" s="3" t="s">
        <v>208</v>
      </c>
    </row>
    <row r="71" spans="1:10" x14ac:dyDescent="0.25">
      <c r="A71" s="68">
        <v>1300</v>
      </c>
      <c r="B71" t="str">
        <f>VLOOKUP($A71,Para!$D$1:$E$996,2,FALSE)</f>
        <v>Peer BBC vzw</v>
      </c>
    </row>
    <row r="72" spans="1:10" x14ac:dyDescent="0.25">
      <c r="A72" s="68">
        <v>1304</v>
      </c>
      <c r="B72" t="str">
        <f>VLOOKUP($A72,Para!$D$1:$E$996,2,FALSE)</f>
        <v>Red Vic Wilrijk</v>
      </c>
    </row>
    <row r="73" spans="1:10" x14ac:dyDescent="0.25">
      <c r="A73" s="68">
        <v>1310</v>
      </c>
      <c r="B73" t="str">
        <f>VLOOKUP($A73,Para!$D$1:$E$996,2,FALSE)</f>
        <v>Titans Basketball Bonheiden</v>
      </c>
    </row>
    <row r="74" spans="1:10" x14ac:dyDescent="0.25">
      <c r="A74" s="68">
        <v>1317</v>
      </c>
      <c r="B74" t="str">
        <f>VLOOKUP($A74,Para!$D$1:$E$996,2,FALSE)</f>
        <v>Silaba Zelzate</v>
      </c>
    </row>
    <row r="75" spans="1:10" x14ac:dyDescent="0.25">
      <c r="A75" s="68">
        <v>1324</v>
      </c>
      <c r="B75" t="str">
        <f>VLOOKUP($A75,Para!$D$1:$E$996,2,FALSE)</f>
        <v>KBBC T&amp;T Turnhout</v>
      </c>
    </row>
    <row r="76" spans="1:10" x14ac:dyDescent="0.25">
      <c r="A76" s="68">
        <v>1332</v>
      </c>
      <c r="B76" t="str">
        <f>VLOOKUP($A76,Para!$D$1:$E$996,2,FALSE)</f>
        <v>Jong Edegem BBC</v>
      </c>
    </row>
    <row r="77" spans="1:10" x14ac:dyDescent="0.25">
      <c r="A77" s="68">
        <v>1349</v>
      </c>
      <c r="B77" t="str">
        <f>VLOOKUP($A77,Para!$D$1:$E$996,2,FALSE)</f>
        <v>Bct Overijse</v>
      </c>
    </row>
    <row r="78" spans="1:10" x14ac:dyDescent="0.25">
      <c r="A78" s="68">
        <v>1351</v>
      </c>
      <c r="B78" t="str">
        <f>VLOOKUP($A78,Para!$D$1:$E$996,2,FALSE)</f>
        <v>BBC Croonen Lommel</v>
      </c>
    </row>
    <row r="79" spans="1:10" x14ac:dyDescent="0.25">
      <c r="A79" s="68">
        <v>1361</v>
      </c>
      <c r="B79" t="str">
        <f>VLOOKUP($A79,Para!$D$1:$E$996,2,FALSE)</f>
        <v>BBC Garage Wille Hansbeke</v>
      </c>
    </row>
    <row r="80" spans="1:10" x14ac:dyDescent="0.25">
      <c r="A80" s="68">
        <v>1363</v>
      </c>
      <c r="B80" t="str">
        <f>VLOOKUP($A80,Para!$D$1:$E$996,2,FALSE)</f>
        <v>BBC De West-Hoek Zwevezele</v>
      </c>
    </row>
    <row r="81" spans="1:10" x14ac:dyDescent="0.25">
      <c r="A81" s="68">
        <v>1364</v>
      </c>
      <c r="B81" t="str">
        <f>VLOOKUP($A81,Para!$D$1:$E$996,2,FALSE)</f>
        <v>Alken BBC</v>
      </c>
    </row>
    <row r="82" spans="1:10" x14ac:dyDescent="0.25">
      <c r="A82" s="68">
        <v>1365</v>
      </c>
      <c r="B82" t="str">
        <f>VLOOKUP($A82,Para!$D$1:$E$996,2,FALSE)</f>
        <v>KBBC Bavi Gent</v>
      </c>
    </row>
    <row r="83" spans="1:10" x14ac:dyDescent="0.25">
      <c r="A83" s="68">
        <v>1366</v>
      </c>
      <c r="B83" t="str">
        <f>VLOOKUP($A83,Para!$D$1:$E$996,2,FALSE)</f>
        <v>e5 Sgolba Aalter</v>
      </c>
    </row>
    <row r="84" spans="1:10" x14ac:dyDescent="0.25">
      <c r="A84" s="68">
        <v>1372</v>
      </c>
      <c r="B84" t="str">
        <f>VLOOKUP($A84,Para!$D$1:$E$996,2,FALSE)</f>
        <v>L.S.V. Basket Landen</v>
      </c>
    </row>
    <row r="85" spans="1:10" x14ac:dyDescent="0.25">
      <c r="A85" s="68">
        <v>1389</v>
      </c>
      <c r="B85" t="str">
        <f>VLOOKUP($A85,Para!$D$1:$E$996,2,FALSE)</f>
        <v>Rucon Gembo Koninklijke basketbalclub Borgerhout</v>
      </c>
    </row>
    <row r="86" spans="1:10" x14ac:dyDescent="0.25">
      <c r="A86" s="68">
        <v>1392</v>
      </c>
      <c r="B86" t="str">
        <f>VLOOKUP($A86,Para!$D$1:$E$996,2,FALSE)</f>
        <v>KBBC Wasocub Waasmunster vzw</v>
      </c>
    </row>
    <row r="87" spans="1:10" x14ac:dyDescent="0.25">
      <c r="A87" s="68">
        <v>1393</v>
      </c>
      <c r="B87" t="str">
        <f>VLOOKUP($A87,Para!$D$1:$E$996,2,FALSE)</f>
        <v>BBC Pelt</v>
      </c>
    </row>
    <row r="88" spans="1:10" x14ac:dyDescent="0.25">
      <c r="A88" s="68">
        <v>1410</v>
      </c>
      <c r="B88" t="str">
        <f>VLOOKUP($A88,Para!$D$1:$E$996,2,FALSE)</f>
        <v>Clem Scherpenheuvel</v>
      </c>
    </row>
    <row r="89" spans="1:10" x14ac:dyDescent="0.25">
      <c r="A89" s="68">
        <v>1419</v>
      </c>
      <c r="B89" t="str">
        <f>VLOOKUP($A89,Para!$D$1:$E$996,2,FALSE)</f>
        <v>Betekom Bullets</v>
      </c>
    </row>
    <row r="90" spans="1:10" x14ac:dyDescent="0.25">
      <c r="A90" s="68">
        <v>1422</v>
      </c>
      <c r="B90" t="str">
        <f>VLOOKUP($A90,Para!$D$1:$E$996,2,FALSE)</f>
        <v>Basket Willebroek</v>
      </c>
    </row>
    <row r="91" spans="1:10" x14ac:dyDescent="0.25">
      <c r="A91" s="68">
        <v>1438</v>
      </c>
      <c r="B91" t="str">
        <f>VLOOKUP($A91,Para!$D$1:$E$996,2,FALSE)</f>
        <v>Basket Lummen</v>
      </c>
      <c r="H91" s="3" t="s">
        <v>208</v>
      </c>
      <c r="J91" s="3" t="s">
        <v>208</v>
      </c>
    </row>
    <row r="92" spans="1:10" x14ac:dyDescent="0.25">
      <c r="A92" s="68">
        <v>1450</v>
      </c>
      <c r="B92" t="str">
        <f>VLOOKUP($A92,Para!$D$1:$E$996,2,FALSE)</f>
        <v>Elektrooghe Gembas Knesselare</v>
      </c>
    </row>
    <row r="93" spans="1:10" x14ac:dyDescent="0.25">
      <c r="A93" s="68">
        <v>1454</v>
      </c>
      <c r="B93" t="str">
        <f>VLOOKUP($A93,Para!$D$1:$E$996,2,FALSE)</f>
        <v>BBC Makeba Mariaburg Brasschaat</v>
      </c>
    </row>
    <row r="94" spans="1:10" x14ac:dyDescent="0.25">
      <c r="A94" s="68">
        <v>1468</v>
      </c>
      <c r="B94" t="str">
        <f>VLOOKUP($A94,Para!$D$1:$E$996,2,FALSE)</f>
        <v>KBBC Eksaarde</v>
      </c>
    </row>
    <row r="95" spans="1:10" x14ac:dyDescent="0.25">
      <c r="A95" s="68">
        <v>1476</v>
      </c>
      <c r="B95" t="str">
        <f>VLOOKUP($A95,Para!$D$1:$E$996,2,FALSE)</f>
        <v>BBC Alsemberg</v>
      </c>
    </row>
    <row r="96" spans="1:10" x14ac:dyDescent="0.25">
      <c r="A96" s="68">
        <v>1477</v>
      </c>
      <c r="B96" t="str">
        <f>VLOOKUP($A96,Para!$D$1:$E$996,2,FALSE)</f>
        <v>KBBC Okido Arendonk</v>
      </c>
    </row>
    <row r="97" spans="1:5" x14ac:dyDescent="0.25">
      <c r="A97" s="68">
        <v>1483</v>
      </c>
      <c r="B97" t="str">
        <f>VLOOKUP($A97,Para!$D$1:$E$996,2,FALSE)</f>
        <v>Nieuw Brabo Antwerpen</v>
      </c>
    </row>
    <row r="98" spans="1:5" x14ac:dyDescent="0.25">
      <c r="A98" s="68">
        <v>1484</v>
      </c>
      <c r="B98" t="str">
        <f>VLOOKUP($A98,Para!$D$1:$E$996,2,FALSE)</f>
        <v>Oxaco BBC Boechout</v>
      </c>
    </row>
    <row r="99" spans="1:5" x14ac:dyDescent="0.25">
      <c r="A99" s="68">
        <v>1485</v>
      </c>
      <c r="B99" t="str">
        <f>VLOOKUP($A99,Para!$D$1:$E$996,2,FALSE)</f>
        <v>Bilzerse BC</v>
      </c>
    </row>
    <row r="100" spans="1:5" x14ac:dyDescent="0.25">
      <c r="A100" s="68">
        <v>1516</v>
      </c>
      <c r="B100" t="str">
        <f>VLOOKUP($A100,Para!$D$1:$E$996,2,FALSE)</f>
        <v>BBC Wervik</v>
      </c>
    </row>
    <row r="101" spans="1:5" x14ac:dyDescent="0.25">
      <c r="A101" s="68">
        <v>1518</v>
      </c>
      <c r="B101" t="str">
        <f>VLOOKUP($A101,Para!$D$1:$E$996,2,FALSE)</f>
        <v>Guco Lier</v>
      </c>
      <c r="E101" s="3" t="s">
        <v>208</v>
      </c>
    </row>
    <row r="102" spans="1:5" x14ac:dyDescent="0.25">
      <c r="A102" s="68">
        <v>1519</v>
      </c>
      <c r="B102" t="str">
        <f>VLOOKUP($A102,Para!$D$1:$E$996,2,FALSE)</f>
        <v>Dynamo Bertem</v>
      </c>
    </row>
    <row r="103" spans="1:5" x14ac:dyDescent="0.25">
      <c r="A103" s="68">
        <v>1526</v>
      </c>
      <c r="B103" t="str">
        <f>VLOOKUP($A103,Para!$D$1:$E$996,2,FALSE)</f>
        <v>Koninklijke Remant Basics Melsele-Beveren</v>
      </c>
    </row>
    <row r="104" spans="1:5" x14ac:dyDescent="0.25">
      <c r="A104" s="68">
        <v>1545</v>
      </c>
      <c r="B104" t="str">
        <f>VLOOKUP($A104,Para!$D$1:$E$996,2,FALSE)</f>
        <v>Jets Basket Zaventem</v>
      </c>
    </row>
    <row r="105" spans="1:5" x14ac:dyDescent="0.25">
      <c r="A105" s="68">
        <v>1571</v>
      </c>
      <c r="B105" t="str">
        <f>VLOOKUP($A105,Para!$D$1:$E$996,2,FALSE)</f>
        <v>Onderons Grembergen</v>
      </c>
    </row>
    <row r="106" spans="1:5" x14ac:dyDescent="0.25">
      <c r="A106" s="68">
        <v>1580</v>
      </c>
      <c r="B106" t="str">
        <f>VLOOKUP($A106,Para!$D$1:$E$996,2,FALSE)</f>
        <v>BC Lede</v>
      </c>
    </row>
    <row r="107" spans="1:5" x14ac:dyDescent="0.25">
      <c r="A107" s="68">
        <v>1586</v>
      </c>
      <c r="B107" t="str">
        <f>VLOOKUP($A107,Para!$D$1:$E$996,2,FALSE)</f>
        <v>KBBC Vk Iebac Ieper</v>
      </c>
    </row>
    <row r="108" spans="1:5" x14ac:dyDescent="0.25">
      <c r="A108" s="68">
        <v>1596</v>
      </c>
      <c r="B108" t="str">
        <f>VLOOKUP($A108,Para!$D$1:$E$996,2,FALSE)</f>
        <v>KBBC Racing Brugge</v>
      </c>
    </row>
    <row r="109" spans="1:5" x14ac:dyDescent="0.25">
      <c r="A109" s="68">
        <v>1598</v>
      </c>
      <c r="B109" t="str">
        <f>VLOOKUP($A109,Para!$D$1:$E$996,2,FALSE)</f>
        <v>BBC Wobac Sint-Stevens-Woluwe</v>
      </c>
    </row>
    <row r="110" spans="1:5" x14ac:dyDescent="0.25">
      <c r="A110" s="68">
        <v>1604</v>
      </c>
      <c r="B110" t="str">
        <f>VLOOKUP($A110,Para!$D$1:$E$996,2,FALSE)</f>
        <v>BBC Putte</v>
      </c>
    </row>
    <row r="111" spans="1:5" x14ac:dyDescent="0.25">
      <c r="A111" s="68">
        <v>1616</v>
      </c>
      <c r="B111" t="str">
        <f>VLOOKUP($A111,Para!$D$1:$E$996,2,FALSE)</f>
        <v>S.K.Eternit Kapelle o/d Bos</v>
      </c>
    </row>
    <row r="112" spans="1:5" x14ac:dyDescent="0.25">
      <c r="A112" s="68">
        <v>1634</v>
      </c>
      <c r="B112" t="str">
        <f>VLOOKUP($A112,Para!$D$1:$E$996,2,FALSE)</f>
        <v>BBC Schelle</v>
      </c>
    </row>
    <row r="113" spans="1:2" x14ac:dyDescent="0.25">
      <c r="A113" s="68">
        <v>1637</v>
      </c>
      <c r="B113" t="str">
        <f>VLOOKUP($A113,Para!$D$1:$E$996,2,FALSE)</f>
        <v>Hades Kiewit BBC</v>
      </c>
    </row>
    <row r="114" spans="1:2" x14ac:dyDescent="0.25">
      <c r="A114" s="68">
        <v>1640</v>
      </c>
      <c r="B114" t="str">
        <f>VLOOKUP($A114,Para!$D$1:$E$996,2,FALSE)</f>
        <v>Bobcat Wielsbeke</v>
      </c>
    </row>
    <row r="115" spans="1:2" x14ac:dyDescent="0.25">
      <c r="A115" s="68">
        <v>1665</v>
      </c>
      <c r="B115" t="str">
        <f>VLOOKUP($A115,Para!$D$1:$E$996,2,FALSE)</f>
        <v>Nieuwerkerken</v>
      </c>
    </row>
    <row r="116" spans="1:2" x14ac:dyDescent="0.25">
      <c r="A116" s="68">
        <v>1674</v>
      </c>
      <c r="B116" t="str">
        <f>VLOOKUP($A116,Para!$D$1:$E$996,2,FALSE)</f>
        <v>Basketbalclub Campinia Dessel-Retie</v>
      </c>
    </row>
    <row r="117" spans="1:2" x14ac:dyDescent="0.25">
      <c r="A117" s="68">
        <v>1681</v>
      </c>
      <c r="B117" t="str">
        <f>VLOOKUP($A117,Para!$D$1:$E$996,2,FALSE)</f>
        <v>Gent-Oost Eagles</v>
      </c>
    </row>
    <row r="118" spans="1:2" x14ac:dyDescent="0.25">
      <c r="A118" s="68">
        <v>1682</v>
      </c>
      <c r="B118" t="str">
        <f>VLOOKUP($A118,Para!$D$1:$E$996,2,FALSE)</f>
        <v>Olympos Marke</v>
      </c>
    </row>
    <row r="119" spans="1:2" x14ac:dyDescent="0.25">
      <c r="A119" s="68">
        <v>1685</v>
      </c>
      <c r="B119" t="str">
        <f>VLOOKUP($A119,Para!$D$1:$E$996,2,FALSE)</f>
        <v>TeleVoIP Zedelgem Lions</v>
      </c>
    </row>
    <row r="120" spans="1:2" x14ac:dyDescent="0.25">
      <c r="A120" s="68">
        <v>1686</v>
      </c>
      <c r="B120" t="str">
        <f>VLOOKUP($A120,Para!$D$1:$E$996,2,FALSE)</f>
        <v>Olicsa Antwerpen</v>
      </c>
    </row>
    <row r="121" spans="1:2" x14ac:dyDescent="0.25">
      <c r="A121" s="68">
        <v>1691</v>
      </c>
      <c r="B121" t="str">
        <f>VLOOKUP($A121,Para!$D$1:$E$996,2,FALSE)</f>
        <v>BBC Koksijde</v>
      </c>
    </row>
    <row r="122" spans="1:2" x14ac:dyDescent="0.25">
      <c r="A122" s="68">
        <v>1692</v>
      </c>
      <c r="B122" t="str">
        <f>VLOOKUP($A122,Para!$D$1:$E$996,2,FALSE)</f>
        <v>BBC Berlaar</v>
      </c>
    </row>
    <row r="123" spans="1:2" x14ac:dyDescent="0.25">
      <c r="A123" s="68">
        <v>1696</v>
      </c>
      <c r="B123" t="str">
        <f>VLOOKUP($A123,Para!$D$1:$E$996,2,FALSE)</f>
        <v>BC Asse-Ternat</v>
      </c>
    </row>
    <row r="124" spans="1:2" x14ac:dyDescent="0.25">
      <c r="A124" s="68">
        <v>1717</v>
      </c>
      <c r="B124" t="str">
        <f>VLOOKUP($A124,Para!$D$1:$E$996,2,FALSE)</f>
        <v>Tigers Evergem</v>
      </c>
    </row>
    <row r="125" spans="1:2" x14ac:dyDescent="0.25">
      <c r="A125" s="68">
        <v>1743</v>
      </c>
      <c r="B125" t="str">
        <f>VLOOKUP($A125,Para!$D$1:$E$996,2,FALSE)</f>
        <v>Basket Desselgem</v>
      </c>
    </row>
    <row r="126" spans="1:2" x14ac:dyDescent="0.25">
      <c r="A126" s="68">
        <v>1744</v>
      </c>
      <c r="B126" t="str">
        <f>VLOOKUP($A126,Para!$D$1:$E$996,2,FALSE)</f>
        <v>Toyota Wouters Diest</v>
      </c>
    </row>
    <row r="127" spans="1:2" x14ac:dyDescent="0.25">
      <c r="A127" s="68">
        <v>1793</v>
      </c>
      <c r="B127" t="str">
        <f>VLOOKUP($A127,Para!$D$1:$E$996,2,FALSE)</f>
        <v>Thor Tervuren</v>
      </c>
    </row>
    <row r="128" spans="1:2" x14ac:dyDescent="0.25">
      <c r="A128" s="68">
        <v>1840</v>
      </c>
      <c r="B128" t="str">
        <f>VLOOKUP($A128,Para!$D$1:$E$996,2,FALSE)</f>
        <v>Zuiderkempen Diamonds</v>
      </c>
    </row>
    <row r="129" spans="1:2" x14ac:dyDescent="0.25">
      <c r="A129" s="68">
        <v>1852</v>
      </c>
      <c r="B129" t="str">
        <f>VLOOKUP($A129,Para!$D$1:$E$996,2,FALSE)</f>
        <v>BBC Geel</v>
      </c>
    </row>
    <row r="130" spans="1:2" x14ac:dyDescent="0.25">
      <c r="A130" s="68">
        <v>1862</v>
      </c>
      <c r="B130" t="str">
        <f>VLOOKUP($A130,Para!$D$1:$E$996,2,FALSE)</f>
        <v>BBC Assenede</v>
      </c>
    </row>
    <row r="131" spans="1:2" x14ac:dyDescent="0.25">
      <c r="A131" s="68">
        <v>1863</v>
      </c>
      <c r="B131" t="str">
        <f>VLOOKUP($A131,Para!$D$1:$E$996,2,FALSE)</f>
        <v>Alfa 2000 Achel</v>
      </c>
    </row>
    <row r="132" spans="1:2" x14ac:dyDescent="0.25">
      <c r="A132" s="68">
        <v>1888</v>
      </c>
      <c r="B132" t="str">
        <f>VLOOKUP($A132,Para!$D$1:$E$996,2,FALSE)</f>
        <v>GSG Aarschot</v>
      </c>
    </row>
    <row r="133" spans="1:2" x14ac:dyDescent="0.25">
      <c r="A133" s="68">
        <v>1896</v>
      </c>
      <c r="B133" t="str">
        <f>VLOOKUP($A133,Para!$D$1:$E$996,2,FALSE)</f>
        <v>BC Grimbergen</v>
      </c>
    </row>
    <row r="134" spans="1:2" x14ac:dyDescent="0.25">
      <c r="A134" s="68">
        <v>1911</v>
      </c>
      <c r="B134" t="str">
        <f>VLOOKUP($A134,Para!$D$1:$E$996,2,FALSE)</f>
        <v>Basket Poperinge</v>
      </c>
    </row>
    <row r="135" spans="1:2" x14ac:dyDescent="0.25">
      <c r="A135" s="68">
        <v>1916</v>
      </c>
      <c r="B135" t="str">
        <f>VLOOKUP($A135,Para!$D$1:$E$996,2,FALSE)</f>
        <v>BBC Haacht</v>
      </c>
    </row>
    <row r="136" spans="1:2" x14ac:dyDescent="0.25">
      <c r="A136" s="68">
        <v>1963</v>
      </c>
      <c r="B136" t="str">
        <f>VLOOKUP($A136,Para!$D$1:$E$996,2,FALSE)</f>
        <v>A.C.J. Basket Brugge</v>
      </c>
    </row>
    <row r="137" spans="1:2" x14ac:dyDescent="0.25">
      <c r="A137" s="68">
        <v>1972</v>
      </c>
      <c r="B137" t="str">
        <f>VLOOKUP($A137,Para!$D$1:$E$996,2,FALSE)</f>
        <v>BBC Baskas Kasterlee</v>
      </c>
    </row>
    <row r="138" spans="1:2" x14ac:dyDescent="0.25">
      <c r="A138" s="68">
        <v>1989</v>
      </c>
      <c r="B138" t="str">
        <f>VLOOKUP($A138,Para!$D$1:$E$996,2,FALSE)</f>
        <v>Stevoort BBC</v>
      </c>
    </row>
    <row r="139" spans="1:2" x14ac:dyDescent="0.25">
      <c r="A139" s="68">
        <v>1996</v>
      </c>
      <c r="B139" t="str">
        <f>VLOOKUP($A139,Para!$D$1:$E$996,2,FALSE)</f>
        <v>BT Kortemark</v>
      </c>
    </row>
    <row r="140" spans="1:2" x14ac:dyDescent="0.25">
      <c r="A140" s="68">
        <v>2002</v>
      </c>
      <c r="B140" t="str">
        <f>VLOOKUP($A140,Para!$D$1:$E$996,2,FALSE)</f>
        <v>BBC Lyra Nila Nijlen</v>
      </c>
    </row>
    <row r="141" spans="1:2" x14ac:dyDescent="0.25">
      <c r="A141" s="68">
        <v>2039</v>
      </c>
      <c r="B141" t="str">
        <f>VLOOKUP($A141,Para!$D$1:$E$996,2,FALSE)</f>
        <v>Basket Midwest All-in Garden Tielt</v>
      </c>
    </row>
    <row r="142" spans="1:2" x14ac:dyDescent="0.25">
      <c r="A142" s="68">
        <v>2046</v>
      </c>
      <c r="B142" t="str">
        <f>VLOOKUP($A142,Para!$D$1:$E$996,2,FALSE)</f>
        <v>BC Cobras Schoten-Brasschaat</v>
      </c>
    </row>
    <row r="143" spans="1:2" x14ac:dyDescent="0.25">
      <c r="A143" s="68">
        <v>2071</v>
      </c>
      <c r="B143" t="str">
        <f>VLOOKUP($A143,Para!$D$1:$E$996,2,FALSE)</f>
        <v>Bebita Eernegem</v>
      </c>
    </row>
    <row r="144" spans="1:2" x14ac:dyDescent="0.25">
      <c r="A144" s="68">
        <v>2076</v>
      </c>
      <c r="B144" t="str">
        <f>VLOOKUP($A144,Para!$D$1:$E$996,2,FALSE)</f>
        <v>BBC Laakdal</v>
      </c>
    </row>
    <row r="145" spans="1:10" x14ac:dyDescent="0.25">
      <c r="A145" s="68">
        <v>2089</v>
      </c>
      <c r="B145" t="str">
        <f>VLOOKUP($A145,Para!$D$1:$E$996,2,FALSE)</f>
        <v>BBC Wildcats Gavere</v>
      </c>
    </row>
    <row r="146" spans="1:10" x14ac:dyDescent="0.25">
      <c r="A146" s="68">
        <v>2090</v>
      </c>
      <c r="B146" t="str">
        <f>VLOOKUP($A146,Para!$D$1:$E$996,2,FALSE)</f>
        <v>Wuustwezel BBC</v>
      </c>
    </row>
    <row r="147" spans="1:10" x14ac:dyDescent="0.25">
      <c r="A147" s="68">
        <v>2097</v>
      </c>
      <c r="B147" t="str">
        <f>VLOOKUP($A147,Para!$D$1:$E$996,2,FALSE)</f>
        <v>BC Opwijk</v>
      </c>
    </row>
    <row r="148" spans="1:10" x14ac:dyDescent="0.25">
      <c r="A148" s="68">
        <v>2174</v>
      </c>
      <c r="B148" t="str">
        <f>VLOOKUP($A148,Para!$D$1:$E$996,2,FALSE)</f>
        <v>BasKet Tongeren</v>
      </c>
    </row>
    <row r="149" spans="1:10" x14ac:dyDescent="0.25">
      <c r="A149" s="68">
        <v>2200</v>
      </c>
      <c r="B149" t="str">
        <f>VLOOKUP($A149,Para!$D$1:$E$996,2,FALSE)</f>
        <v>BC Streek Inn Vilvoorde</v>
      </c>
    </row>
    <row r="150" spans="1:10" x14ac:dyDescent="0.25">
      <c r="A150" s="68">
        <v>2216</v>
      </c>
      <c r="B150" t="str">
        <f>VLOOKUP($A150,Para!$D$1:$E$996,2,FALSE)</f>
        <v>Baclo Lommel</v>
      </c>
    </row>
    <row r="151" spans="1:10" x14ac:dyDescent="0.25">
      <c r="A151" s="68">
        <v>2219</v>
      </c>
      <c r="B151" t="str">
        <f>VLOOKUP($A151,Para!$D$1:$E$996,2,FALSE)</f>
        <v>Basket Stabroek</v>
      </c>
    </row>
    <row r="152" spans="1:10" x14ac:dyDescent="0.25">
      <c r="A152" s="68">
        <v>2237</v>
      </c>
      <c r="B152" t="str">
        <f>VLOOKUP($A152,Para!$D$1:$E$996,2,FALSE)</f>
        <v>Triton Leuven</v>
      </c>
    </row>
    <row r="153" spans="1:10" x14ac:dyDescent="0.25">
      <c r="A153" s="68">
        <v>2238</v>
      </c>
      <c r="B153" t="str">
        <f>VLOOKUP($A153,Para!$D$1:$E$996,2,FALSE)</f>
        <v>Kangoeroes Basket Mechelen</v>
      </c>
      <c r="D153" s="3" t="s">
        <v>208</v>
      </c>
      <c r="E153" s="3" t="s">
        <v>208</v>
      </c>
      <c r="F153" s="3" t="s">
        <v>208</v>
      </c>
      <c r="H153" s="3" t="s">
        <v>208</v>
      </c>
      <c r="J153" s="3" t="s">
        <v>208</v>
      </c>
    </row>
    <row r="154" spans="1:10" x14ac:dyDescent="0.25">
      <c r="A154" s="68">
        <v>2288</v>
      </c>
      <c r="B154" t="str">
        <f>VLOOKUP($A154,Para!$D$1:$E$996,2,FALSE)</f>
        <v>BBC Coveco Niel</v>
      </c>
    </row>
    <row r="155" spans="1:10" x14ac:dyDescent="0.25">
      <c r="A155" s="68">
        <v>2294</v>
      </c>
      <c r="B155" t="str">
        <f>VLOOKUP($A155,Para!$D$1:$E$996,2,FALSE)</f>
        <v>Notre Dame Blue Tigers Leuven</v>
      </c>
    </row>
    <row r="156" spans="1:10" x14ac:dyDescent="0.25">
      <c r="A156" s="68">
        <v>2317</v>
      </c>
      <c r="B156" t="str">
        <f>VLOOKUP($A156,Para!$D$1:$E$996,2,FALSE)</f>
        <v>DBC Osiris Okapi Aalst</v>
      </c>
    </row>
    <row r="157" spans="1:10" x14ac:dyDescent="0.25">
      <c r="A157" s="68">
        <v>2325</v>
      </c>
      <c r="B157" t="str">
        <f>VLOOKUP($A157,Para!$D$1:$E$996,2,FALSE)</f>
        <v>BBC Floorcouture Zoersel</v>
      </c>
    </row>
    <row r="158" spans="1:10" x14ac:dyDescent="0.25">
      <c r="A158" s="68">
        <v>2328</v>
      </c>
      <c r="B158" t="str">
        <f>VLOOKUP($A158,Para!$D$1:$E$996,2,FALSE)</f>
        <v>Bbv Oedelem</v>
      </c>
    </row>
    <row r="159" spans="1:10" x14ac:dyDescent="0.25">
      <c r="A159" s="68">
        <v>2331</v>
      </c>
      <c r="B159" t="str">
        <f>VLOOKUP($A159,Para!$D$1:$E$996,2,FALSE)</f>
        <v>BBC Rumst</v>
      </c>
    </row>
    <row r="160" spans="1:10" x14ac:dyDescent="0.25">
      <c r="A160" s="68">
        <v>2388</v>
      </c>
      <c r="B160" t="str">
        <f>VLOOKUP($A160,Para!$D$1:$E$996,2,FALSE)</f>
        <v>Basket Meetjesland</v>
      </c>
    </row>
    <row r="161" spans="1:2" x14ac:dyDescent="0.25">
      <c r="A161" s="68">
        <v>2415</v>
      </c>
      <c r="B161" t="str">
        <f>VLOOKUP($A161,Para!$D$1:$E$996,2,FALSE)</f>
        <v>Black Sheep Diepenbeek</v>
      </c>
    </row>
    <row r="162" spans="1:2" x14ac:dyDescent="0.25">
      <c r="A162" s="68">
        <v>2423</v>
      </c>
      <c r="B162" t="str">
        <f>VLOOKUP($A162,Para!$D$1:$E$996,2,FALSE)</f>
        <v>Merchtem Eagles</v>
      </c>
    </row>
    <row r="163" spans="1:2" x14ac:dyDescent="0.25">
      <c r="A163" s="68">
        <v>2432</v>
      </c>
      <c r="B163" t="str">
        <f>VLOOKUP($A163,Para!$D$1:$E$996,2,FALSE)</f>
        <v>BBC Musketiers Wommelgem</v>
      </c>
    </row>
    <row r="164" spans="1:2" x14ac:dyDescent="0.25">
      <c r="A164" s="68">
        <v>2453</v>
      </c>
      <c r="B164" t="str">
        <f>VLOOKUP($A164,Para!$D$1:$E$996,2,FALSE)</f>
        <v>BBC Groep Linden Oudenburg</v>
      </c>
    </row>
    <row r="165" spans="1:2" x14ac:dyDescent="0.25">
      <c r="A165" s="68">
        <v>2462</v>
      </c>
      <c r="B165" t="str">
        <f>VLOOKUP($A165,Para!$D$1:$E$996,2,FALSE)</f>
        <v>BBC Houtem Redwolves</v>
      </c>
    </row>
    <row r="166" spans="1:2" x14ac:dyDescent="0.25">
      <c r="A166" s="68">
        <v>2464</v>
      </c>
      <c r="B166" t="str">
        <f>VLOOKUP($A166,Para!$D$1:$E$996,2,FALSE)</f>
        <v>Londerzeelse Dunkers</v>
      </c>
    </row>
    <row r="167" spans="1:2" x14ac:dyDescent="0.25">
      <c r="A167" s="68">
        <v>2489</v>
      </c>
      <c r="B167" t="str">
        <f>VLOOKUP($A167,Para!$D$1:$E$996,2,FALSE)</f>
        <v>Titans Basketball Keerbergen</v>
      </c>
    </row>
    <row r="168" spans="1:2" x14ac:dyDescent="0.25">
      <c r="A168" s="68">
        <v>2492</v>
      </c>
      <c r="B168" t="str">
        <f>VLOOKUP($A168,Para!$D$1:$E$996,2,FALSE)</f>
        <v>BBC CSS Outdoor Living Ninove</v>
      </c>
    </row>
    <row r="169" spans="1:2" x14ac:dyDescent="0.25">
      <c r="A169" s="68">
        <v>2494</v>
      </c>
      <c r="B169" t="str">
        <f>VLOOKUP($A169,Para!$D$1:$E$996,2,FALSE)</f>
        <v>B.C. Blue Stars Brugge</v>
      </c>
    </row>
    <row r="170" spans="1:2" x14ac:dyDescent="0.25">
      <c r="A170" s="68">
        <v>2498</v>
      </c>
      <c r="B170" t="str">
        <f>VLOOKUP($A170,Para!$D$1:$E$996,2,FALSE)</f>
        <v>BBC As</v>
      </c>
    </row>
    <row r="171" spans="1:2" x14ac:dyDescent="0.25">
      <c r="A171" s="68">
        <v>2501</v>
      </c>
      <c r="B171" t="str">
        <f>VLOOKUP($A171,Para!$D$1:$E$996,2,FALSE)</f>
        <v>Edegemse Basketbalclub</v>
      </c>
    </row>
    <row r="172" spans="1:2" x14ac:dyDescent="0.25">
      <c r="A172" s="68">
        <v>2515</v>
      </c>
      <c r="B172" t="str">
        <f>VLOOKUP($A172,Para!$D$1:$E$996,2,FALSE)</f>
        <v>De Rode Leeuwen</v>
      </c>
    </row>
    <row r="173" spans="1:2" x14ac:dyDescent="0.25">
      <c r="A173" s="68">
        <v>2527</v>
      </c>
      <c r="B173" t="str">
        <f>VLOOKUP($A173,Para!$D$1:$E$996,2,FALSE)</f>
        <v>BBC Bazel</v>
      </c>
    </row>
    <row r="174" spans="1:2" x14ac:dyDescent="0.25">
      <c r="A174" s="68">
        <v>2551</v>
      </c>
      <c r="B174" t="str">
        <f>VLOOKUP($A174,Para!$D$1:$E$996,2,FALSE)</f>
        <v>Red Dragons Huldenberg</v>
      </c>
    </row>
    <row r="175" spans="1:2" x14ac:dyDescent="0.25">
      <c r="A175" s="68">
        <v>2572</v>
      </c>
      <c r="B175" t="str">
        <f>VLOOKUP($A175,Para!$D$1:$E$996,2,FALSE)</f>
        <v>Vriendenhof Walem</v>
      </c>
    </row>
    <row r="176" spans="1:2" x14ac:dyDescent="0.25">
      <c r="A176" s="68">
        <v>2575</v>
      </c>
      <c r="B176" t="str">
        <f>VLOOKUP($A176,Para!$D$1:$E$996,2,FALSE)</f>
        <v>BBC Hotshots Destelbergen</v>
      </c>
    </row>
    <row r="177" spans="1:2" x14ac:dyDescent="0.25">
      <c r="A177" s="68">
        <v>2580</v>
      </c>
      <c r="B177" t="str">
        <f>VLOOKUP($A177,Para!$D$1:$E$996,2,FALSE)</f>
        <v>Dino Brussels</v>
      </c>
    </row>
    <row r="178" spans="1:2" x14ac:dyDescent="0.25">
      <c r="A178" s="68">
        <v>2594</v>
      </c>
      <c r="B178" t="str">
        <f>VLOOKUP($A178,Para!$D$1:$E$996,2,FALSE)</f>
        <v>Jeugdbasket Scaldis Zwevegem</v>
      </c>
    </row>
    <row r="179" spans="1:2" x14ac:dyDescent="0.25">
      <c r="A179" s="68">
        <v>2595</v>
      </c>
      <c r="B179" t="str">
        <f>VLOOKUP($A179,Para!$D$1:$E$996,2,FALSE)</f>
        <v>Amon Jeugd Gentson</v>
      </c>
    </row>
    <row r="180" spans="1:2" x14ac:dyDescent="0.25">
      <c r="A180" s="68">
        <v>2598</v>
      </c>
      <c r="B180" t="str">
        <f>VLOOKUP($A180,Para!$D$1:$E$996,2,FALSE)</f>
        <v>KYD Kortenberg Young Devils</v>
      </c>
    </row>
    <row r="181" spans="1:2" x14ac:dyDescent="0.25">
      <c r="A181" s="68">
        <v>2599</v>
      </c>
      <c r="B181" t="str">
        <f>VLOOKUP($A181,Para!$D$1:$E$996,2,FALSE)</f>
        <v>Femina Habac Sint-Truiden</v>
      </c>
    </row>
    <row r="182" spans="1:2" x14ac:dyDescent="0.25">
      <c r="A182" s="68">
        <v>2602</v>
      </c>
      <c r="B182" t="str">
        <f>VLOOKUP($A182,Para!$D$1:$E$996,2,FALSE)</f>
        <v>Basket Houthalen</v>
      </c>
    </row>
    <row r="183" spans="1:2" x14ac:dyDescent="0.25">
      <c r="A183" s="68">
        <v>2610</v>
      </c>
      <c r="B183" t="str">
        <f>VLOOKUP($A183,Para!$D$1:$E$996,2,FALSE)</f>
        <v>Boortmeerbeek &amp; Berg Bulldogs</v>
      </c>
    </row>
    <row r="184" spans="1:2" x14ac:dyDescent="0.25">
      <c r="A184" s="68">
        <v>2614</v>
      </c>
      <c r="B184" t="str">
        <f>VLOOKUP($A184,Para!$D$1:$E$996,2,FALSE)</f>
        <v>Basket SKT Ieper</v>
      </c>
    </row>
    <row r="185" spans="1:2" x14ac:dyDescent="0.25">
      <c r="A185" s="68">
        <v>2626</v>
      </c>
      <c r="B185" t="str">
        <f>VLOOKUP($A185,Para!$D$1:$E$996,2,FALSE)</f>
        <v>Carrefour Market Basket Blankenberge</v>
      </c>
    </row>
    <row r="186" spans="1:2" x14ac:dyDescent="0.25">
      <c r="A186" s="68">
        <v>5002</v>
      </c>
      <c r="B186" t="str">
        <f>VLOOKUP($A186,Para!$D$1:$E$996,2,FALSE)</f>
        <v>Willibies Antwerpen</v>
      </c>
    </row>
    <row r="187" spans="1:2" x14ac:dyDescent="0.25">
      <c r="A187" s="68">
        <v>5004</v>
      </c>
      <c r="B187" t="str">
        <f>VLOOKUP($A187,Para!$D$1:$E$996,2,FALSE)</f>
        <v>Avanti Brugge Dames</v>
      </c>
    </row>
    <row r="188" spans="1:2" x14ac:dyDescent="0.25">
      <c r="A188" s="68">
        <v>5005</v>
      </c>
      <c r="B188" t="str">
        <f>VLOOKUP($A188,Para!$D$1:$E$996,2,FALSE)</f>
        <v>Basket Groot Zemst</v>
      </c>
    </row>
    <row r="189" spans="1:2" x14ac:dyDescent="0.25">
      <c r="A189" s="68">
        <v>5007</v>
      </c>
      <c r="B189" t="str">
        <f>VLOOKUP($A189,Para!$D$1:$E$996,2,FALSE)</f>
        <v>BC Delrue JP Oostende</v>
      </c>
    </row>
    <row r="190" spans="1:2" x14ac:dyDescent="0.25">
      <c r="A190" s="68">
        <v>5009</v>
      </c>
      <c r="B190" t="str">
        <f>VLOOKUP($A190,Para!$D$1:$E$996,2,FALSE)</f>
        <v>Koninklijke Basket Avelgem</v>
      </c>
    </row>
    <row r="191" spans="1:2" x14ac:dyDescent="0.25">
      <c r="A191" s="68">
        <v>5010</v>
      </c>
      <c r="B191" t="str">
        <f>VLOOKUP($A191,Para!$D$1:$E$996,2,FALSE)</f>
        <v>Fenics Leuven BBC</v>
      </c>
    </row>
    <row r="192" spans="1:2" x14ac:dyDescent="0.25">
      <c r="A192" s="68">
        <v>5014</v>
      </c>
      <c r="B192" t="str">
        <f>VLOOKUP($A192,Para!$D$1:$E$996,2,FALSE)</f>
        <v>BBC Feniks Futuria Gent</v>
      </c>
    </row>
    <row r="193" spans="1:10" x14ac:dyDescent="0.25">
      <c r="A193" s="68">
        <v>5015</v>
      </c>
      <c r="B193" t="str">
        <f>VLOOKUP($A193,Para!$D$1:$E$996,2,FALSE)</f>
        <v>Hageland United</v>
      </c>
    </row>
    <row r="194" spans="1:10" x14ac:dyDescent="0.25">
      <c r="A194" s="68">
        <v>5017</v>
      </c>
      <c r="B194" t="str">
        <f>VLOOKUP($A194,Para!$D$1:$E$996,2,FALSE)</f>
        <v>Bavi Vilvoorde</v>
      </c>
      <c r="C194" s="3" t="s">
        <v>208</v>
      </c>
    </row>
    <row r="195" spans="1:10" x14ac:dyDescent="0.25">
      <c r="A195" s="68">
        <v>5018</v>
      </c>
      <c r="B195" t="str">
        <f>VLOOKUP($A195,Para!$D$1:$E$996,2,FALSE)</f>
        <v>BBC P Heuvelland</v>
      </c>
    </row>
    <row r="196" spans="1:10" x14ac:dyDescent="0.25">
      <c r="A196" s="68">
        <v>5021</v>
      </c>
      <c r="B196" t="str">
        <f>VLOOKUP($A196,Para!$D$1:$E$996,2,FALSE)</f>
        <v>Molenbeek Rebels Basketball</v>
      </c>
    </row>
    <row r="197" spans="1:10" x14ac:dyDescent="0.25">
      <c r="A197" s="68">
        <v>5022</v>
      </c>
      <c r="B197" t="str">
        <f>VLOOKUP($A197,Para!$D$1:$E$996,2,FALSE)</f>
        <v>Holstra WINGS Wevelgem-Moorsele</v>
      </c>
    </row>
    <row r="198" spans="1:10" x14ac:dyDescent="0.25">
      <c r="A198" s="68">
        <v>5025</v>
      </c>
      <c r="B198" t="str">
        <f>VLOOKUP($A198,Para!$D$1:$E$996,2,FALSE)</f>
        <v>Bree Basket</v>
      </c>
    </row>
    <row r="199" spans="1:10" x14ac:dyDescent="0.25">
      <c r="A199" s="68">
        <v>5028</v>
      </c>
      <c r="B199" t="str">
        <f>VLOOKUP($A199,Para!$D$1:$E$996,2,FALSE)</f>
        <v>Elite Academy Antwerp</v>
      </c>
    </row>
    <row r="200" spans="1:10" x14ac:dyDescent="0.25">
      <c r="A200" s="68">
        <v>5030</v>
      </c>
      <c r="B200" t="str">
        <f>VLOOKUP($A200,Para!$D$1:$E$996,2,FALSE)</f>
        <v>BBC Erembodegem</v>
      </c>
    </row>
    <row r="201" spans="1:10" x14ac:dyDescent="0.25">
      <c r="A201" s="68">
        <v>5031</v>
      </c>
      <c r="B201" t="str">
        <f>VLOOKUP($A201,Para!$D$1:$E$996,2,FALSE)</f>
        <v>BBC Zulte-Leiestreek</v>
      </c>
    </row>
    <row r="202" spans="1:10" x14ac:dyDescent="0.25">
      <c r="A202" s="68">
        <v>5032</v>
      </c>
      <c r="B202" t="str">
        <f>VLOOKUP($A202,Para!$D$1:$E$996,2,FALSE)</f>
        <v>BC Vagant Kortrijk</v>
      </c>
    </row>
    <row r="203" spans="1:10" x14ac:dyDescent="0.25">
      <c r="A203" s="68">
        <v>5035</v>
      </c>
      <c r="B203" t="str">
        <f>VLOOKUP($A203,Para!$D$1:$E$996,2,FALSE)</f>
        <v>Hubo Limburg United</v>
      </c>
      <c r="C203" s="3" t="s">
        <v>208</v>
      </c>
      <c r="D203" s="3" t="s">
        <v>208</v>
      </c>
    </row>
    <row r="204" spans="1:10" x14ac:dyDescent="0.25">
      <c r="A204" s="68">
        <v>5036</v>
      </c>
      <c r="B204" t="str">
        <f>VLOOKUP($A204,Para!$D$1:$E$996,2,FALSE)</f>
        <v>WIZ Basket Leuven</v>
      </c>
    </row>
    <row r="205" spans="1:10" x14ac:dyDescent="0.25">
      <c r="A205" s="68">
        <v>5038</v>
      </c>
      <c r="B205" t="str">
        <f>VLOOKUP($A205,Para!$D$1:$E$996,2,FALSE)</f>
        <v>Basketbal Club Vikings Lede</v>
      </c>
    </row>
    <row r="206" spans="1:10" x14ac:dyDescent="0.25">
      <c r="A206" s="68">
        <v>5039</v>
      </c>
      <c r="B206" t="str">
        <f>VLOOKUP($A206,Para!$D$1:$E$996,2,FALSE)</f>
        <v>Phantoms Basket Boom</v>
      </c>
      <c r="F206" s="3" t="s">
        <v>208</v>
      </c>
      <c r="H206" s="3" t="s">
        <v>208</v>
      </c>
      <c r="J206" s="3" t="s">
        <v>208</v>
      </c>
    </row>
    <row r="207" spans="1:10" x14ac:dyDescent="0.25">
      <c r="A207" s="68">
        <v>5041</v>
      </c>
      <c r="B207" t="str">
        <f>VLOOKUP($A207,Para!$D$1:$E$996,2,FALSE)</f>
        <v>Antwerp Wolf Pack</v>
      </c>
    </row>
    <row r="208" spans="1:10" x14ac:dyDescent="0.25">
      <c r="A208" s="68">
        <v>5042</v>
      </c>
      <c r="B208" t="str">
        <f>VLOOKUP($A208,Para!$D$1:$E$996,2,FALSE)</f>
        <v>Strombeek Beavers Wemmel Basket Club</v>
      </c>
    </row>
    <row r="209" spans="1:2" x14ac:dyDescent="0.25">
      <c r="A209" s="68">
        <v>5048</v>
      </c>
      <c r="B209" t="str">
        <f>VLOOKUP($A209,Para!$D$1:$E$996,2,FALSE)</f>
        <v>BBC Lions Gent</v>
      </c>
    </row>
    <row r="210" spans="1:2" x14ac:dyDescent="0.25">
      <c r="A210" s="68">
        <v>5049</v>
      </c>
      <c r="B210" t="str">
        <f>VLOOKUP($A210,Para!$D$1:$E$996,2,FALSE)</f>
        <v>Avanti Brugge 2015</v>
      </c>
    </row>
    <row r="211" spans="1:2" x14ac:dyDescent="0.25">
      <c r="A211" s="68">
        <v>5050</v>
      </c>
      <c r="B211" t="str">
        <f>VLOOKUP($A211,Para!$D$1:$E$996,2,FALSE)</f>
        <v>Hove Rabbits</v>
      </c>
    </row>
    <row r="212" spans="1:2" x14ac:dyDescent="0.25">
      <c r="A212" s="68">
        <v>5053</v>
      </c>
      <c r="B212" t="str">
        <f>VLOOKUP($A212,Para!$D$1:$E$996,2,FALSE)</f>
        <v>Wapper vzw</v>
      </c>
    </row>
    <row r="213" spans="1:2" x14ac:dyDescent="0.25">
      <c r="A213" s="68">
        <v>5055</v>
      </c>
      <c r="B213" t="str">
        <f>VLOOKUP($A213,Para!$D$1:$E$996,2,FALSE)</f>
        <v>BC Lions Genk</v>
      </c>
    </row>
    <row r="214" spans="1:2" x14ac:dyDescent="0.25">
      <c r="A214" s="68">
        <v>5057</v>
      </c>
      <c r="B214" t="str">
        <f>VLOOKUP($A214,Para!$D$1:$E$996,2,FALSE)</f>
        <v>Helchteren 2020</v>
      </c>
    </row>
    <row r="215" spans="1:2" x14ac:dyDescent="0.25">
      <c r="A215" s="68">
        <v>5058</v>
      </c>
      <c r="B215" t="str">
        <f>VLOOKUP($A215,Para!$D$1:$E$996,2,FALSE)</f>
        <v>B-Ballers Diksmuide</v>
      </c>
    </row>
    <row r="216" spans="1:2" x14ac:dyDescent="0.25">
      <c r="A216" s="68">
        <v>5060</v>
      </c>
      <c r="B216" t="str">
        <f>VLOOKUP($A216,Para!$D$1:$E$996,2,FALSE)</f>
        <v>Torhout Lions</v>
      </c>
    </row>
    <row r="217" spans="1:2" x14ac:dyDescent="0.25">
      <c r="A217" s="68">
        <v>5061</v>
      </c>
      <c r="B217" t="str">
        <f>VLOOKUP($A217,Para!$D$1:$E$996,2,FALSE)</f>
        <v>BT Lauwe</v>
      </c>
    </row>
    <row r="218" spans="1:2" x14ac:dyDescent="0.25">
      <c r="A218" s="68">
        <v>5063</v>
      </c>
      <c r="B218" t="str">
        <f>VLOOKUP($A218,Para!$D$1:$E$996,2,FALSE)</f>
        <v>Rolling Thunders Wetteren</v>
      </c>
    </row>
    <row r="219" spans="1:2" x14ac:dyDescent="0.25">
      <c r="A219" s="68">
        <v>5064</v>
      </c>
      <c r="B219" t="str">
        <f>VLOOKUP($A219,Para!$D$1:$E$996,2,FALSE)</f>
        <v>BBC Vesting Denderleeuw</v>
      </c>
    </row>
    <row r="220" spans="1:2" x14ac:dyDescent="0.25">
      <c r="A220" s="68">
        <v>5065</v>
      </c>
      <c r="B220" t="str">
        <f>VLOOKUP($A220,Para!$D$1:$E$996,2,FALSE)</f>
        <v>BC Polaris Brussel</v>
      </c>
    </row>
    <row r="221" spans="1:2" x14ac:dyDescent="0.25">
      <c r="A221" s="68">
        <v>5066</v>
      </c>
      <c r="B221" t="str">
        <f>VLOOKUP($A221,Para!$D$1:$E$996,2,FALSE)</f>
        <v>BC Molenbeek</v>
      </c>
    </row>
    <row r="222" spans="1:2" x14ac:dyDescent="0.25">
      <c r="A222" s="68">
        <v>5068</v>
      </c>
      <c r="B222" t="str">
        <f>VLOOKUP($A222,Para!$D$1:$E$996,2,FALSE)</f>
        <v>BBC 2070 Zwijndrecht</v>
      </c>
    </row>
    <row r="223" spans="1:2" x14ac:dyDescent="0.25">
      <c r="A223" s="68">
        <v>5069</v>
      </c>
      <c r="B223" t="str">
        <f>VLOOKUP($A223,Para!$D$1:$E$996,2,FALSE)</f>
        <v>ALL4ONE Basketbal Menen</v>
      </c>
    </row>
    <row r="224" spans="1:2" x14ac:dyDescent="0.25">
      <c r="A224" s="68">
        <v>5070</v>
      </c>
      <c r="B224" t="str">
        <f>VLOOKUP($A224,Para!$D$1:$E$996,2,FALSE)</f>
        <v>Elite Overtime Brussels</v>
      </c>
    </row>
    <row r="225" spans="1:2" x14ac:dyDescent="0.25">
      <c r="A225" s="68">
        <v>5071</v>
      </c>
      <c r="B225" t="str">
        <f>VLOOKUP($A225,Para!$D$1:$E$996,2,FALSE)</f>
        <v>Neteland Basket Ladies</v>
      </c>
    </row>
  </sheetData>
  <autoFilter ref="A1:J1" xr:uid="{E505E52D-DFEC-494B-AF8F-CB22481DD3CF}">
    <sortState xmlns:xlrd2="http://schemas.microsoft.com/office/spreadsheetml/2017/richdata2" ref="A2:J14">
      <sortCondition ref="A1"/>
    </sortState>
  </autoFilter>
  <sortState xmlns:xlrd2="http://schemas.microsoft.com/office/spreadsheetml/2017/richdata2" ref="A2:J19">
    <sortCondition ref="A1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74A74-6CBA-41DE-BCF4-02DFB8C40FE6}">
  <dimension ref="A1:E232"/>
  <sheetViews>
    <sheetView workbookViewId="0">
      <selection activeCell="A6" sqref="A6"/>
    </sheetView>
  </sheetViews>
  <sheetFormatPr defaultRowHeight="15" x14ac:dyDescent="0.25"/>
  <cols>
    <col min="1" max="1" width="11.85546875" bestFit="1" customWidth="1"/>
    <col min="2" max="2" width="11.7109375" bestFit="1" customWidth="1"/>
    <col min="3" max="3" width="16.5703125" bestFit="1" customWidth="1"/>
    <col min="5" max="5" width="46.28515625" bestFit="1" customWidth="1"/>
    <col min="6" max="8" width="9.140625" bestFit="1" customWidth="1"/>
  </cols>
  <sheetData>
    <row r="1" spans="1:5" x14ac:dyDescent="0.25">
      <c r="A1" t="s">
        <v>197</v>
      </c>
      <c r="B1" t="s">
        <v>174</v>
      </c>
      <c r="C1" t="s">
        <v>212</v>
      </c>
      <c r="D1" s="65" t="s">
        <v>0</v>
      </c>
      <c r="E1" s="65" t="s">
        <v>1</v>
      </c>
    </row>
    <row r="2" spans="1:5" x14ac:dyDescent="0.25">
      <c r="A2" t="s">
        <v>198</v>
      </c>
      <c r="B2" t="s">
        <v>201</v>
      </c>
      <c r="C2" t="s">
        <v>193</v>
      </c>
      <c r="D2" s="68">
        <v>71</v>
      </c>
      <c r="E2" s="68" t="s">
        <v>28</v>
      </c>
    </row>
    <row r="3" spans="1:5" x14ac:dyDescent="0.25">
      <c r="A3" t="s">
        <v>199</v>
      </c>
      <c r="B3" t="s">
        <v>202</v>
      </c>
      <c r="C3" t="s">
        <v>192</v>
      </c>
      <c r="D3" s="68">
        <v>76</v>
      </c>
      <c r="E3" s="68" t="s">
        <v>29</v>
      </c>
    </row>
    <row r="4" spans="1:5" x14ac:dyDescent="0.25">
      <c r="A4" t="s">
        <v>200</v>
      </c>
      <c r="B4" t="s">
        <v>203</v>
      </c>
      <c r="C4" t="s">
        <v>213</v>
      </c>
      <c r="D4" s="68">
        <v>77</v>
      </c>
      <c r="E4" s="68" t="s">
        <v>30</v>
      </c>
    </row>
    <row r="5" spans="1:5" x14ac:dyDescent="0.25">
      <c r="D5" s="68">
        <v>95</v>
      </c>
      <c r="E5" s="68" t="s">
        <v>31</v>
      </c>
    </row>
    <row r="6" spans="1:5" x14ac:dyDescent="0.25">
      <c r="D6" s="68">
        <v>244</v>
      </c>
      <c r="E6" s="68" t="s">
        <v>32</v>
      </c>
    </row>
    <row r="7" spans="1:5" x14ac:dyDescent="0.25">
      <c r="D7" s="68">
        <v>245</v>
      </c>
      <c r="E7" s="68" t="s">
        <v>275</v>
      </c>
    </row>
    <row r="8" spans="1:5" x14ac:dyDescent="0.25">
      <c r="D8" s="68">
        <v>249</v>
      </c>
      <c r="E8" s="68" t="s">
        <v>240</v>
      </c>
    </row>
    <row r="9" spans="1:5" x14ac:dyDescent="0.25">
      <c r="D9" s="68">
        <v>253</v>
      </c>
      <c r="E9" s="68" t="s">
        <v>33</v>
      </c>
    </row>
    <row r="10" spans="1:5" x14ac:dyDescent="0.25">
      <c r="D10" s="68">
        <v>261</v>
      </c>
      <c r="E10" s="68" t="s">
        <v>241</v>
      </c>
    </row>
    <row r="11" spans="1:5" x14ac:dyDescent="0.25">
      <c r="D11" s="68">
        <v>267</v>
      </c>
      <c r="E11" s="68" t="s">
        <v>34</v>
      </c>
    </row>
    <row r="12" spans="1:5" x14ac:dyDescent="0.25">
      <c r="D12" s="68">
        <v>296</v>
      </c>
      <c r="E12" s="68" t="s">
        <v>11</v>
      </c>
    </row>
    <row r="13" spans="1:5" x14ac:dyDescent="0.25">
      <c r="D13" s="68">
        <v>314</v>
      </c>
      <c r="E13" s="68" t="s">
        <v>35</v>
      </c>
    </row>
    <row r="14" spans="1:5" x14ac:dyDescent="0.25">
      <c r="D14" s="68">
        <v>320</v>
      </c>
      <c r="E14" s="68" t="s">
        <v>225</v>
      </c>
    </row>
    <row r="15" spans="1:5" x14ac:dyDescent="0.25">
      <c r="D15" s="68">
        <v>405</v>
      </c>
      <c r="E15" s="68" t="s">
        <v>229</v>
      </c>
    </row>
    <row r="16" spans="1:5" x14ac:dyDescent="0.25">
      <c r="D16" s="68">
        <v>471</v>
      </c>
      <c r="E16" s="68" t="s">
        <v>36</v>
      </c>
    </row>
    <row r="17" spans="4:5" x14ac:dyDescent="0.25">
      <c r="D17" s="68">
        <v>506</v>
      </c>
      <c r="E17" s="68" t="s">
        <v>256</v>
      </c>
    </row>
    <row r="18" spans="4:5" x14ac:dyDescent="0.25">
      <c r="D18" s="68">
        <v>541</v>
      </c>
      <c r="E18" s="68" t="s">
        <v>305</v>
      </c>
    </row>
    <row r="19" spans="4:5" x14ac:dyDescent="0.25">
      <c r="D19" s="68">
        <v>548</v>
      </c>
      <c r="E19" s="68" t="s">
        <v>276</v>
      </c>
    </row>
    <row r="20" spans="4:5" x14ac:dyDescent="0.25">
      <c r="D20" s="68">
        <v>552</v>
      </c>
      <c r="E20" s="68" t="s">
        <v>37</v>
      </c>
    </row>
    <row r="21" spans="4:5" x14ac:dyDescent="0.25">
      <c r="D21" s="68">
        <v>570</v>
      </c>
      <c r="E21" s="68" t="s">
        <v>38</v>
      </c>
    </row>
    <row r="22" spans="4:5" x14ac:dyDescent="0.25">
      <c r="D22" s="68">
        <v>592</v>
      </c>
      <c r="E22" s="68" t="s">
        <v>257</v>
      </c>
    </row>
    <row r="23" spans="4:5" x14ac:dyDescent="0.25">
      <c r="D23" s="68">
        <v>660</v>
      </c>
      <c r="E23" s="68" t="s">
        <v>39</v>
      </c>
    </row>
    <row r="24" spans="4:5" x14ac:dyDescent="0.25">
      <c r="D24" s="68">
        <v>667</v>
      </c>
      <c r="E24" s="68" t="s">
        <v>40</v>
      </c>
    </row>
    <row r="25" spans="4:5" x14ac:dyDescent="0.25">
      <c r="D25" s="68">
        <v>723</v>
      </c>
      <c r="E25" s="68" t="s">
        <v>258</v>
      </c>
    </row>
    <row r="26" spans="4:5" x14ac:dyDescent="0.25">
      <c r="D26" s="68">
        <v>736</v>
      </c>
      <c r="E26" s="68" t="s">
        <v>242</v>
      </c>
    </row>
    <row r="27" spans="4:5" x14ac:dyDescent="0.25">
      <c r="D27" s="68">
        <v>737</v>
      </c>
      <c r="E27" s="68" t="s">
        <v>259</v>
      </c>
    </row>
    <row r="28" spans="4:5" x14ac:dyDescent="0.25">
      <c r="D28" s="68">
        <v>785</v>
      </c>
      <c r="E28" s="68" t="s">
        <v>228</v>
      </c>
    </row>
    <row r="29" spans="4:5" x14ac:dyDescent="0.25">
      <c r="D29" s="68">
        <v>801</v>
      </c>
      <c r="E29" s="68" t="s">
        <v>12</v>
      </c>
    </row>
    <row r="30" spans="4:5" x14ac:dyDescent="0.25">
      <c r="D30" s="68">
        <v>809</v>
      </c>
      <c r="E30" s="68" t="s">
        <v>308</v>
      </c>
    </row>
    <row r="31" spans="4:5" x14ac:dyDescent="0.25">
      <c r="D31" s="68">
        <v>811</v>
      </c>
      <c r="E31" s="68" t="s">
        <v>13</v>
      </c>
    </row>
    <row r="32" spans="4:5" x14ac:dyDescent="0.25">
      <c r="D32" s="68">
        <v>816</v>
      </c>
      <c r="E32" s="68" t="s">
        <v>14</v>
      </c>
    </row>
    <row r="33" spans="4:5" x14ac:dyDescent="0.25">
      <c r="D33" s="68">
        <v>837</v>
      </c>
      <c r="E33" s="68" t="s">
        <v>41</v>
      </c>
    </row>
    <row r="34" spans="4:5" x14ac:dyDescent="0.25">
      <c r="D34" s="68">
        <v>844</v>
      </c>
      <c r="E34" s="68" t="s">
        <v>42</v>
      </c>
    </row>
    <row r="35" spans="4:5" x14ac:dyDescent="0.25">
      <c r="D35" s="68">
        <v>853</v>
      </c>
      <c r="E35" s="68" t="s">
        <v>43</v>
      </c>
    </row>
    <row r="36" spans="4:5" x14ac:dyDescent="0.25">
      <c r="D36" s="68">
        <v>908</v>
      </c>
      <c r="E36" s="68" t="s">
        <v>301</v>
      </c>
    </row>
    <row r="37" spans="4:5" x14ac:dyDescent="0.25">
      <c r="D37" s="68">
        <v>936</v>
      </c>
      <c r="E37" s="68" t="s">
        <v>15</v>
      </c>
    </row>
    <row r="38" spans="4:5" x14ac:dyDescent="0.25">
      <c r="D38" s="68">
        <v>954</v>
      </c>
      <c r="E38" s="68" t="s">
        <v>44</v>
      </c>
    </row>
    <row r="39" spans="4:5" x14ac:dyDescent="0.25">
      <c r="D39" s="68">
        <v>978</v>
      </c>
      <c r="E39" s="68" t="s">
        <v>45</v>
      </c>
    </row>
    <row r="40" spans="4:5" x14ac:dyDescent="0.25">
      <c r="D40" s="68">
        <v>979</v>
      </c>
      <c r="E40" s="68" t="s">
        <v>46</v>
      </c>
    </row>
    <row r="41" spans="4:5" x14ac:dyDescent="0.25">
      <c r="D41" s="68">
        <v>1009</v>
      </c>
      <c r="E41" s="68" t="s">
        <v>47</v>
      </c>
    </row>
    <row r="42" spans="4:5" x14ac:dyDescent="0.25">
      <c r="D42" s="68">
        <v>1029</v>
      </c>
      <c r="E42" s="68" t="s">
        <v>48</v>
      </c>
    </row>
    <row r="43" spans="4:5" x14ac:dyDescent="0.25">
      <c r="D43" s="68">
        <v>1061</v>
      </c>
      <c r="E43" s="68" t="s">
        <v>49</v>
      </c>
    </row>
    <row r="44" spans="4:5" x14ac:dyDescent="0.25">
      <c r="D44" s="68">
        <v>1068</v>
      </c>
      <c r="E44" s="68" t="s">
        <v>50</v>
      </c>
    </row>
    <row r="45" spans="4:5" x14ac:dyDescent="0.25">
      <c r="D45" s="68">
        <v>1086</v>
      </c>
      <c r="E45" s="68" t="s">
        <v>51</v>
      </c>
    </row>
    <row r="46" spans="4:5" x14ac:dyDescent="0.25">
      <c r="D46" s="68">
        <v>1095</v>
      </c>
      <c r="E46" s="68" t="s">
        <v>52</v>
      </c>
    </row>
    <row r="47" spans="4:5" x14ac:dyDescent="0.25">
      <c r="D47" s="68">
        <v>1114</v>
      </c>
      <c r="E47" s="68" t="s">
        <v>53</v>
      </c>
    </row>
    <row r="48" spans="4:5" x14ac:dyDescent="0.25">
      <c r="D48" s="68">
        <v>1123</v>
      </c>
      <c r="E48" s="68" t="s">
        <v>16</v>
      </c>
    </row>
    <row r="49" spans="4:5" x14ac:dyDescent="0.25">
      <c r="D49" s="68">
        <v>1124</v>
      </c>
      <c r="E49" s="68" t="s">
        <v>54</v>
      </c>
    </row>
    <row r="50" spans="4:5" x14ac:dyDescent="0.25">
      <c r="D50" s="68">
        <v>1132</v>
      </c>
      <c r="E50" s="68" t="s">
        <v>304</v>
      </c>
    </row>
    <row r="51" spans="4:5" x14ac:dyDescent="0.25">
      <c r="D51" s="68">
        <v>1150</v>
      </c>
      <c r="E51" s="68" t="s">
        <v>55</v>
      </c>
    </row>
    <row r="52" spans="4:5" x14ac:dyDescent="0.25">
      <c r="D52" s="68">
        <v>1165</v>
      </c>
      <c r="E52" s="68" t="s">
        <v>56</v>
      </c>
    </row>
    <row r="53" spans="4:5" x14ac:dyDescent="0.25">
      <c r="D53" s="68">
        <v>1170</v>
      </c>
      <c r="E53" s="68" t="s">
        <v>57</v>
      </c>
    </row>
    <row r="54" spans="4:5" x14ac:dyDescent="0.25">
      <c r="D54" s="68">
        <v>1173</v>
      </c>
      <c r="E54" s="68" t="s">
        <v>58</v>
      </c>
    </row>
    <row r="55" spans="4:5" x14ac:dyDescent="0.25">
      <c r="D55" s="68">
        <v>1184</v>
      </c>
      <c r="E55" s="68" t="s">
        <v>59</v>
      </c>
    </row>
    <row r="56" spans="4:5" x14ac:dyDescent="0.25">
      <c r="D56" s="68">
        <v>1204</v>
      </c>
      <c r="E56" s="68" t="s">
        <v>300</v>
      </c>
    </row>
    <row r="57" spans="4:5" x14ac:dyDescent="0.25">
      <c r="D57" s="68">
        <v>1206</v>
      </c>
      <c r="E57" s="68" t="s">
        <v>60</v>
      </c>
    </row>
    <row r="58" spans="4:5" x14ac:dyDescent="0.25">
      <c r="D58" s="68">
        <v>1207</v>
      </c>
      <c r="E58" s="68" t="s">
        <v>61</v>
      </c>
    </row>
    <row r="59" spans="4:5" x14ac:dyDescent="0.25">
      <c r="D59" s="68">
        <v>1210</v>
      </c>
      <c r="E59" s="68" t="s">
        <v>17</v>
      </c>
    </row>
    <row r="60" spans="4:5" x14ac:dyDescent="0.25">
      <c r="D60" s="68">
        <v>1216</v>
      </c>
      <c r="E60" s="68" t="s">
        <v>62</v>
      </c>
    </row>
    <row r="61" spans="4:5" x14ac:dyDescent="0.25">
      <c r="D61" s="68">
        <v>1218</v>
      </c>
      <c r="E61" s="68" t="s">
        <v>260</v>
      </c>
    </row>
    <row r="62" spans="4:5" x14ac:dyDescent="0.25">
      <c r="D62" s="68">
        <v>1220</v>
      </c>
      <c r="E62" s="68" t="s">
        <v>63</v>
      </c>
    </row>
    <row r="63" spans="4:5" x14ac:dyDescent="0.25">
      <c r="D63" s="68">
        <v>1221</v>
      </c>
      <c r="E63" s="68" t="s">
        <v>64</v>
      </c>
    </row>
    <row r="64" spans="4:5" x14ac:dyDescent="0.25">
      <c r="D64" s="68">
        <v>1223</v>
      </c>
      <c r="E64" s="68" t="s">
        <v>65</v>
      </c>
    </row>
    <row r="65" spans="4:5" x14ac:dyDescent="0.25">
      <c r="D65" s="68">
        <v>1250</v>
      </c>
      <c r="E65" s="68" t="s">
        <v>66</v>
      </c>
    </row>
    <row r="66" spans="4:5" x14ac:dyDescent="0.25">
      <c r="D66" s="68">
        <v>1251</v>
      </c>
      <c r="E66" s="68" t="s">
        <v>67</v>
      </c>
    </row>
    <row r="67" spans="4:5" x14ac:dyDescent="0.25">
      <c r="D67" s="68">
        <v>1256</v>
      </c>
      <c r="E67" s="68" t="s">
        <v>18</v>
      </c>
    </row>
    <row r="68" spans="4:5" x14ac:dyDescent="0.25">
      <c r="D68" s="68">
        <v>1273</v>
      </c>
      <c r="E68" s="68" t="s">
        <v>68</v>
      </c>
    </row>
    <row r="69" spans="4:5" x14ac:dyDescent="0.25">
      <c r="D69" s="68">
        <v>1277</v>
      </c>
      <c r="E69" s="68" t="s">
        <v>69</v>
      </c>
    </row>
    <row r="70" spans="4:5" x14ac:dyDescent="0.25">
      <c r="D70" s="68">
        <v>1278</v>
      </c>
      <c r="E70" s="68" t="s">
        <v>243</v>
      </c>
    </row>
    <row r="71" spans="4:5" x14ac:dyDescent="0.25">
      <c r="D71" s="68">
        <v>1300</v>
      </c>
      <c r="E71" s="68" t="s">
        <v>70</v>
      </c>
    </row>
    <row r="72" spans="4:5" x14ac:dyDescent="0.25">
      <c r="D72" s="68">
        <v>1304</v>
      </c>
      <c r="E72" s="68" t="s">
        <v>19</v>
      </c>
    </row>
    <row r="73" spans="4:5" x14ac:dyDescent="0.25">
      <c r="D73" s="68">
        <v>1310</v>
      </c>
      <c r="E73" s="68" t="s">
        <v>230</v>
      </c>
    </row>
    <row r="74" spans="4:5" x14ac:dyDescent="0.25">
      <c r="D74" s="68">
        <v>1317</v>
      </c>
      <c r="E74" s="68" t="s">
        <v>71</v>
      </c>
    </row>
    <row r="75" spans="4:5" x14ac:dyDescent="0.25">
      <c r="D75" s="68">
        <v>1324</v>
      </c>
      <c r="E75" s="68" t="s">
        <v>72</v>
      </c>
    </row>
    <row r="76" spans="4:5" x14ac:dyDescent="0.25">
      <c r="D76" s="68">
        <v>1332</v>
      </c>
      <c r="E76" s="68" t="s">
        <v>73</v>
      </c>
    </row>
    <row r="77" spans="4:5" x14ac:dyDescent="0.25">
      <c r="D77" s="68">
        <v>1349</v>
      </c>
      <c r="E77" s="68" t="s">
        <v>74</v>
      </c>
    </row>
    <row r="78" spans="4:5" x14ac:dyDescent="0.25">
      <c r="D78" s="68">
        <v>1351</v>
      </c>
      <c r="E78" s="68" t="s">
        <v>75</v>
      </c>
    </row>
    <row r="79" spans="4:5" x14ac:dyDescent="0.25">
      <c r="D79" s="68">
        <v>1361</v>
      </c>
      <c r="E79" s="68" t="s">
        <v>277</v>
      </c>
    </row>
    <row r="80" spans="4:5" x14ac:dyDescent="0.25">
      <c r="D80" s="68">
        <v>1363</v>
      </c>
      <c r="E80" s="68" t="s">
        <v>76</v>
      </c>
    </row>
    <row r="81" spans="4:5" x14ac:dyDescent="0.25">
      <c r="D81" s="68">
        <v>1364</v>
      </c>
      <c r="E81" s="68" t="s">
        <v>298</v>
      </c>
    </row>
    <row r="82" spans="4:5" x14ac:dyDescent="0.25">
      <c r="D82" s="68">
        <v>1365</v>
      </c>
      <c r="E82" s="68" t="s">
        <v>20</v>
      </c>
    </row>
    <row r="83" spans="4:5" x14ac:dyDescent="0.25">
      <c r="D83" s="68">
        <v>1366</v>
      </c>
      <c r="E83" s="68" t="s">
        <v>278</v>
      </c>
    </row>
    <row r="84" spans="4:5" x14ac:dyDescent="0.25">
      <c r="D84" s="68">
        <v>1372</v>
      </c>
      <c r="E84" s="68" t="s">
        <v>77</v>
      </c>
    </row>
    <row r="85" spans="4:5" ht="30" x14ac:dyDescent="0.25">
      <c r="D85" s="68">
        <v>1389</v>
      </c>
      <c r="E85" s="68" t="s">
        <v>309</v>
      </c>
    </row>
    <row r="86" spans="4:5" x14ac:dyDescent="0.25">
      <c r="D86" s="68">
        <v>1392</v>
      </c>
      <c r="E86" s="68" t="s">
        <v>244</v>
      </c>
    </row>
    <row r="87" spans="4:5" x14ac:dyDescent="0.25">
      <c r="D87" s="68">
        <v>1393</v>
      </c>
      <c r="E87" s="68" t="s">
        <v>78</v>
      </c>
    </row>
    <row r="88" spans="4:5" x14ac:dyDescent="0.25">
      <c r="D88" s="68">
        <v>1410</v>
      </c>
      <c r="E88" s="68" t="s">
        <v>79</v>
      </c>
    </row>
    <row r="89" spans="4:5" x14ac:dyDescent="0.25">
      <c r="D89" s="68">
        <v>1419</v>
      </c>
      <c r="E89" s="68" t="s">
        <v>261</v>
      </c>
    </row>
    <row r="90" spans="4:5" x14ac:dyDescent="0.25">
      <c r="D90" s="68">
        <v>1422</v>
      </c>
      <c r="E90" s="68" t="s">
        <v>21</v>
      </c>
    </row>
    <row r="91" spans="4:5" x14ac:dyDescent="0.25">
      <c r="D91" s="68">
        <v>1438</v>
      </c>
      <c r="E91" s="68" t="s">
        <v>80</v>
      </c>
    </row>
    <row r="92" spans="4:5" x14ac:dyDescent="0.25">
      <c r="D92" s="68">
        <v>1450</v>
      </c>
      <c r="E92" s="68" t="s">
        <v>303</v>
      </c>
    </row>
    <row r="93" spans="4:5" x14ac:dyDescent="0.25">
      <c r="D93" s="68">
        <v>1454</v>
      </c>
      <c r="E93" s="68" t="s">
        <v>81</v>
      </c>
    </row>
    <row r="94" spans="4:5" x14ac:dyDescent="0.25">
      <c r="D94" s="68">
        <v>1468</v>
      </c>
      <c r="E94" s="68" t="s">
        <v>245</v>
      </c>
    </row>
    <row r="95" spans="4:5" x14ac:dyDescent="0.25">
      <c r="D95" s="68">
        <v>1476</v>
      </c>
      <c r="E95" s="68" t="s">
        <v>82</v>
      </c>
    </row>
    <row r="96" spans="4:5" x14ac:dyDescent="0.25">
      <c r="D96" s="68">
        <v>1477</v>
      </c>
      <c r="E96" s="68" t="s">
        <v>246</v>
      </c>
    </row>
    <row r="97" spans="4:5" x14ac:dyDescent="0.25">
      <c r="D97" s="68">
        <v>1483</v>
      </c>
      <c r="E97" s="68" t="s">
        <v>83</v>
      </c>
    </row>
    <row r="98" spans="4:5" x14ac:dyDescent="0.25">
      <c r="D98" s="68">
        <v>1484</v>
      </c>
      <c r="E98" s="68" t="s">
        <v>22</v>
      </c>
    </row>
    <row r="99" spans="4:5" x14ac:dyDescent="0.25">
      <c r="D99" s="68">
        <v>1485</v>
      </c>
      <c r="E99" s="68" t="s">
        <v>84</v>
      </c>
    </row>
    <row r="100" spans="4:5" x14ac:dyDescent="0.25">
      <c r="D100" s="68">
        <v>1516</v>
      </c>
      <c r="E100" s="68" t="s">
        <v>85</v>
      </c>
    </row>
    <row r="101" spans="4:5" x14ac:dyDescent="0.25">
      <c r="D101" s="68">
        <v>1518</v>
      </c>
      <c r="E101" s="68" t="s">
        <v>293</v>
      </c>
    </row>
    <row r="102" spans="4:5" x14ac:dyDescent="0.25">
      <c r="D102" s="68">
        <v>1519</v>
      </c>
      <c r="E102" s="68" t="s">
        <v>86</v>
      </c>
    </row>
    <row r="103" spans="4:5" x14ac:dyDescent="0.25">
      <c r="D103" s="68">
        <v>1526</v>
      </c>
      <c r="E103" s="68" t="s">
        <v>247</v>
      </c>
    </row>
    <row r="104" spans="4:5" x14ac:dyDescent="0.25">
      <c r="D104" s="68">
        <v>1545</v>
      </c>
      <c r="E104" s="68" t="s">
        <v>23</v>
      </c>
    </row>
    <row r="105" spans="4:5" x14ac:dyDescent="0.25">
      <c r="D105" s="68">
        <v>1571</v>
      </c>
      <c r="E105" s="68" t="s">
        <v>87</v>
      </c>
    </row>
    <row r="106" spans="4:5" x14ac:dyDescent="0.25">
      <c r="D106" s="68">
        <v>1580</v>
      </c>
      <c r="E106" s="68" t="s">
        <v>88</v>
      </c>
    </row>
    <row r="107" spans="4:5" x14ac:dyDescent="0.25">
      <c r="D107" s="68">
        <v>1586</v>
      </c>
      <c r="E107" s="68" t="s">
        <v>307</v>
      </c>
    </row>
    <row r="108" spans="4:5" x14ac:dyDescent="0.25">
      <c r="D108" s="68">
        <v>1596</v>
      </c>
      <c r="E108" s="68" t="s">
        <v>306</v>
      </c>
    </row>
    <row r="109" spans="4:5" x14ac:dyDescent="0.25">
      <c r="D109" s="68">
        <v>1598</v>
      </c>
      <c r="E109" s="68" t="s">
        <v>89</v>
      </c>
    </row>
    <row r="110" spans="4:5" x14ac:dyDescent="0.25">
      <c r="D110" s="68">
        <v>1604</v>
      </c>
      <c r="E110" s="68" t="s">
        <v>90</v>
      </c>
    </row>
    <row r="111" spans="4:5" x14ac:dyDescent="0.25">
      <c r="D111" s="68">
        <v>1616</v>
      </c>
      <c r="E111" s="68" t="s">
        <v>91</v>
      </c>
    </row>
    <row r="112" spans="4:5" x14ac:dyDescent="0.25">
      <c r="D112" s="68">
        <v>1634</v>
      </c>
      <c r="E112" s="68" t="s">
        <v>92</v>
      </c>
    </row>
    <row r="113" spans="4:5" x14ac:dyDescent="0.25">
      <c r="D113" s="68">
        <v>1637</v>
      </c>
      <c r="E113" s="68" t="s">
        <v>231</v>
      </c>
    </row>
    <row r="114" spans="4:5" x14ac:dyDescent="0.25">
      <c r="D114" s="68">
        <v>1640</v>
      </c>
      <c r="E114" s="68" t="s">
        <v>93</v>
      </c>
    </row>
    <row r="115" spans="4:5" x14ac:dyDescent="0.25">
      <c r="D115" s="68">
        <v>1665</v>
      </c>
      <c r="E115" s="68" t="s">
        <v>94</v>
      </c>
    </row>
    <row r="116" spans="4:5" x14ac:dyDescent="0.25">
      <c r="D116" s="68">
        <v>1674</v>
      </c>
      <c r="E116" s="68" t="s">
        <v>95</v>
      </c>
    </row>
    <row r="117" spans="4:5" x14ac:dyDescent="0.25">
      <c r="D117" s="68">
        <v>1681</v>
      </c>
      <c r="E117" s="68" t="s">
        <v>96</v>
      </c>
    </row>
    <row r="118" spans="4:5" x14ac:dyDescent="0.25">
      <c r="D118" s="68">
        <v>1682</v>
      </c>
      <c r="E118" s="68" t="s">
        <v>97</v>
      </c>
    </row>
    <row r="119" spans="4:5" x14ac:dyDescent="0.25">
      <c r="D119" s="68">
        <v>1685</v>
      </c>
      <c r="E119" s="68" t="s">
        <v>262</v>
      </c>
    </row>
    <row r="120" spans="4:5" x14ac:dyDescent="0.25">
      <c r="D120" s="68">
        <v>1686</v>
      </c>
      <c r="E120" s="68" t="s">
        <v>98</v>
      </c>
    </row>
    <row r="121" spans="4:5" x14ac:dyDescent="0.25">
      <c r="D121" s="68">
        <v>1691</v>
      </c>
      <c r="E121" s="68" t="s">
        <v>99</v>
      </c>
    </row>
    <row r="122" spans="4:5" x14ac:dyDescent="0.25">
      <c r="D122" s="68">
        <v>1692</v>
      </c>
      <c r="E122" s="68" t="s">
        <v>100</v>
      </c>
    </row>
    <row r="123" spans="4:5" x14ac:dyDescent="0.25">
      <c r="D123" s="68">
        <v>1696</v>
      </c>
      <c r="E123" s="68" t="s">
        <v>24</v>
      </c>
    </row>
    <row r="124" spans="4:5" x14ac:dyDescent="0.25">
      <c r="D124" s="68">
        <v>1717</v>
      </c>
      <c r="E124" s="68" t="s">
        <v>101</v>
      </c>
    </row>
    <row r="125" spans="4:5" x14ac:dyDescent="0.25">
      <c r="D125" s="68">
        <v>1743</v>
      </c>
      <c r="E125" s="68" t="s">
        <v>248</v>
      </c>
    </row>
    <row r="126" spans="4:5" x14ac:dyDescent="0.25">
      <c r="D126" s="68">
        <v>1744</v>
      </c>
      <c r="E126" s="68" t="s">
        <v>102</v>
      </c>
    </row>
    <row r="127" spans="4:5" x14ac:dyDescent="0.25">
      <c r="D127" s="68">
        <v>1793</v>
      </c>
      <c r="E127" s="68" t="s">
        <v>103</v>
      </c>
    </row>
    <row r="128" spans="4:5" x14ac:dyDescent="0.25">
      <c r="D128" s="68">
        <v>1840</v>
      </c>
      <c r="E128" s="68" t="s">
        <v>104</v>
      </c>
    </row>
    <row r="129" spans="4:5" x14ac:dyDescent="0.25">
      <c r="D129" s="68">
        <v>1852</v>
      </c>
      <c r="E129" s="68" t="s">
        <v>232</v>
      </c>
    </row>
    <row r="130" spans="4:5" x14ac:dyDescent="0.25">
      <c r="D130" s="68">
        <v>1862</v>
      </c>
      <c r="E130" s="68" t="s">
        <v>105</v>
      </c>
    </row>
    <row r="131" spans="4:5" x14ac:dyDescent="0.25">
      <c r="D131" s="68">
        <v>1863</v>
      </c>
      <c r="E131" s="68" t="s">
        <v>106</v>
      </c>
    </row>
    <row r="132" spans="4:5" x14ac:dyDescent="0.25">
      <c r="D132" s="68">
        <v>1888</v>
      </c>
      <c r="E132" s="68" t="s">
        <v>107</v>
      </c>
    </row>
    <row r="133" spans="4:5" x14ac:dyDescent="0.25">
      <c r="D133" s="68">
        <v>1896</v>
      </c>
      <c r="E133" s="68" t="s">
        <v>108</v>
      </c>
    </row>
    <row r="134" spans="4:5" x14ac:dyDescent="0.25">
      <c r="D134" s="68">
        <v>1911</v>
      </c>
      <c r="E134" s="68" t="s">
        <v>233</v>
      </c>
    </row>
    <row r="135" spans="4:5" x14ac:dyDescent="0.25">
      <c r="D135" s="68">
        <v>1916</v>
      </c>
      <c r="E135" s="68" t="s">
        <v>109</v>
      </c>
    </row>
    <row r="136" spans="4:5" x14ac:dyDescent="0.25">
      <c r="D136" s="68">
        <v>1963</v>
      </c>
      <c r="E136" s="68" t="s">
        <v>110</v>
      </c>
    </row>
    <row r="137" spans="4:5" x14ac:dyDescent="0.25">
      <c r="D137" s="68">
        <v>1972</v>
      </c>
      <c r="E137" s="68" t="s">
        <v>111</v>
      </c>
    </row>
    <row r="138" spans="4:5" x14ac:dyDescent="0.25">
      <c r="D138" s="68">
        <v>1989</v>
      </c>
      <c r="E138" s="68" t="s">
        <v>112</v>
      </c>
    </row>
    <row r="139" spans="4:5" x14ac:dyDescent="0.25">
      <c r="D139" s="68">
        <v>1996</v>
      </c>
      <c r="E139" s="68" t="s">
        <v>113</v>
      </c>
    </row>
    <row r="140" spans="4:5" x14ac:dyDescent="0.25">
      <c r="D140" s="68">
        <v>2002</v>
      </c>
      <c r="E140" s="68" t="s">
        <v>114</v>
      </c>
    </row>
    <row r="141" spans="4:5" x14ac:dyDescent="0.25">
      <c r="D141" s="68">
        <v>2039</v>
      </c>
      <c r="E141" s="68" t="s">
        <v>249</v>
      </c>
    </row>
    <row r="142" spans="4:5" x14ac:dyDescent="0.25">
      <c r="D142" s="68">
        <v>2046</v>
      </c>
      <c r="E142" s="68" t="s">
        <v>115</v>
      </c>
    </row>
    <row r="143" spans="4:5" x14ac:dyDescent="0.25">
      <c r="D143" s="68">
        <v>2071</v>
      </c>
      <c r="E143" s="68" t="s">
        <v>116</v>
      </c>
    </row>
    <row r="144" spans="4:5" x14ac:dyDescent="0.25">
      <c r="D144" s="68">
        <v>2076</v>
      </c>
      <c r="E144" s="68" t="s">
        <v>117</v>
      </c>
    </row>
    <row r="145" spans="4:5" x14ac:dyDescent="0.25">
      <c r="D145" s="68">
        <v>2089</v>
      </c>
      <c r="E145" s="68" t="s">
        <v>118</v>
      </c>
    </row>
    <row r="146" spans="4:5" x14ac:dyDescent="0.25">
      <c r="D146" s="68">
        <v>2090</v>
      </c>
      <c r="E146" s="68" t="s">
        <v>119</v>
      </c>
    </row>
    <row r="147" spans="4:5" x14ac:dyDescent="0.25">
      <c r="D147" s="68">
        <v>2097</v>
      </c>
      <c r="E147" s="68" t="s">
        <v>120</v>
      </c>
    </row>
    <row r="148" spans="4:5" x14ac:dyDescent="0.25">
      <c r="D148" s="68">
        <v>2174</v>
      </c>
      <c r="E148" s="68" t="s">
        <v>25</v>
      </c>
    </row>
    <row r="149" spans="4:5" x14ac:dyDescent="0.25">
      <c r="D149" s="68">
        <v>2200</v>
      </c>
      <c r="E149" s="68" t="s">
        <v>121</v>
      </c>
    </row>
    <row r="150" spans="4:5" x14ac:dyDescent="0.25">
      <c r="D150" s="68">
        <v>2216</v>
      </c>
      <c r="E150" s="68" t="s">
        <v>122</v>
      </c>
    </row>
    <row r="151" spans="4:5" x14ac:dyDescent="0.25">
      <c r="D151" s="68">
        <v>2219</v>
      </c>
      <c r="E151" s="68" t="s">
        <v>123</v>
      </c>
    </row>
    <row r="152" spans="4:5" x14ac:dyDescent="0.25">
      <c r="D152" s="68">
        <v>2237</v>
      </c>
      <c r="E152" s="68" t="s">
        <v>124</v>
      </c>
    </row>
    <row r="153" spans="4:5" x14ac:dyDescent="0.25">
      <c r="D153" s="68">
        <v>2238</v>
      </c>
      <c r="E153" s="68" t="s">
        <v>250</v>
      </c>
    </row>
    <row r="154" spans="4:5" x14ac:dyDescent="0.25">
      <c r="D154" s="68">
        <v>2288</v>
      </c>
      <c r="E154" s="68" t="s">
        <v>125</v>
      </c>
    </row>
    <row r="155" spans="4:5" x14ac:dyDescent="0.25">
      <c r="D155" s="68">
        <v>2294</v>
      </c>
      <c r="E155" s="68" t="s">
        <v>263</v>
      </c>
    </row>
    <row r="156" spans="4:5" x14ac:dyDescent="0.25">
      <c r="D156" s="68">
        <v>2317</v>
      </c>
      <c r="E156" s="68" t="s">
        <v>251</v>
      </c>
    </row>
    <row r="157" spans="4:5" x14ac:dyDescent="0.25">
      <c r="D157" s="68">
        <v>2325</v>
      </c>
      <c r="E157" s="68" t="s">
        <v>126</v>
      </c>
    </row>
    <row r="158" spans="4:5" x14ac:dyDescent="0.25">
      <c r="D158" s="68">
        <v>2328</v>
      </c>
      <c r="E158" s="68" t="s">
        <v>127</v>
      </c>
    </row>
    <row r="159" spans="4:5" x14ac:dyDescent="0.25">
      <c r="D159" s="68">
        <v>2331</v>
      </c>
      <c r="E159" s="68" t="s">
        <v>252</v>
      </c>
    </row>
    <row r="160" spans="4:5" x14ac:dyDescent="0.25">
      <c r="D160" s="68">
        <v>2388</v>
      </c>
      <c r="E160" s="68" t="s">
        <v>26</v>
      </c>
    </row>
    <row r="161" spans="4:5" x14ac:dyDescent="0.25">
      <c r="D161" s="68">
        <v>2415</v>
      </c>
      <c r="E161" s="68" t="s">
        <v>128</v>
      </c>
    </row>
    <row r="162" spans="4:5" x14ac:dyDescent="0.25">
      <c r="D162" s="68">
        <v>2423</v>
      </c>
      <c r="E162" s="68" t="s">
        <v>129</v>
      </c>
    </row>
    <row r="163" spans="4:5" x14ac:dyDescent="0.25">
      <c r="D163" s="68">
        <v>2432</v>
      </c>
      <c r="E163" s="68" t="s">
        <v>279</v>
      </c>
    </row>
    <row r="164" spans="4:5" x14ac:dyDescent="0.25">
      <c r="D164" s="68">
        <v>2453</v>
      </c>
      <c r="E164" s="68" t="s">
        <v>130</v>
      </c>
    </row>
    <row r="165" spans="4:5" x14ac:dyDescent="0.25">
      <c r="D165" s="68">
        <v>2462</v>
      </c>
      <c r="E165" s="68" t="s">
        <v>294</v>
      </c>
    </row>
    <row r="166" spans="4:5" x14ac:dyDescent="0.25">
      <c r="D166" s="68">
        <v>2464</v>
      </c>
      <c r="E166" s="68" t="s">
        <v>131</v>
      </c>
    </row>
    <row r="167" spans="4:5" x14ac:dyDescent="0.25">
      <c r="D167" s="68">
        <v>2489</v>
      </c>
      <c r="E167" s="68" t="s">
        <v>234</v>
      </c>
    </row>
    <row r="168" spans="4:5" x14ac:dyDescent="0.25">
      <c r="D168" s="68">
        <v>2492</v>
      </c>
      <c r="E168" s="68" t="s">
        <v>280</v>
      </c>
    </row>
    <row r="169" spans="4:5" x14ac:dyDescent="0.25">
      <c r="D169" s="68">
        <v>2494</v>
      </c>
      <c r="E169" s="68" t="s">
        <v>132</v>
      </c>
    </row>
    <row r="170" spans="4:5" x14ac:dyDescent="0.25">
      <c r="D170" s="68">
        <v>2498</v>
      </c>
      <c r="E170" s="68" t="s">
        <v>133</v>
      </c>
    </row>
    <row r="171" spans="4:5" x14ac:dyDescent="0.25">
      <c r="D171" s="68">
        <v>2501</v>
      </c>
      <c r="E171" s="68" t="s">
        <v>134</v>
      </c>
    </row>
    <row r="172" spans="4:5" x14ac:dyDescent="0.25">
      <c r="D172" s="68">
        <v>2515</v>
      </c>
      <c r="E172" s="68" t="s">
        <v>135</v>
      </c>
    </row>
    <row r="173" spans="4:5" x14ac:dyDescent="0.25">
      <c r="D173" s="68">
        <v>2527</v>
      </c>
      <c r="E173" s="68" t="s">
        <v>264</v>
      </c>
    </row>
    <row r="174" spans="4:5" x14ac:dyDescent="0.25">
      <c r="D174" s="68">
        <v>2551</v>
      </c>
      <c r="E174" s="68" t="s">
        <v>136</v>
      </c>
    </row>
    <row r="175" spans="4:5" x14ac:dyDescent="0.25">
      <c r="D175" s="68">
        <v>2572</v>
      </c>
      <c r="E175" s="68" t="s">
        <v>137</v>
      </c>
    </row>
    <row r="176" spans="4:5" x14ac:dyDescent="0.25">
      <c r="D176" s="68">
        <v>2575</v>
      </c>
      <c r="E176" s="68" t="s">
        <v>138</v>
      </c>
    </row>
    <row r="177" spans="4:5" x14ac:dyDescent="0.25">
      <c r="D177" s="68">
        <v>2580</v>
      </c>
      <c r="E177" s="68" t="s">
        <v>139</v>
      </c>
    </row>
    <row r="178" spans="4:5" x14ac:dyDescent="0.25">
      <c r="D178" s="68">
        <v>2594</v>
      </c>
      <c r="E178" s="68" t="s">
        <v>140</v>
      </c>
    </row>
    <row r="179" spans="4:5" x14ac:dyDescent="0.25">
      <c r="D179" s="68">
        <v>2595</v>
      </c>
      <c r="E179" s="68" t="s">
        <v>141</v>
      </c>
    </row>
    <row r="180" spans="4:5" x14ac:dyDescent="0.25">
      <c r="D180" s="68">
        <v>2598</v>
      </c>
      <c r="E180" s="68" t="s">
        <v>142</v>
      </c>
    </row>
    <row r="181" spans="4:5" x14ac:dyDescent="0.25">
      <c r="D181" s="68">
        <v>2599</v>
      </c>
      <c r="E181" s="68" t="s">
        <v>143</v>
      </c>
    </row>
    <row r="182" spans="4:5" x14ac:dyDescent="0.25">
      <c r="D182" s="68">
        <v>2602</v>
      </c>
      <c r="E182" s="68" t="s">
        <v>265</v>
      </c>
    </row>
    <row r="183" spans="4:5" x14ac:dyDescent="0.25">
      <c r="D183" s="68">
        <v>2610</v>
      </c>
      <c r="E183" s="68" t="s">
        <v>144</v>
      </c>
    </row>
    <row r="184" spans="4:5" x14ac:dyDescent="0.25">
      <c r="D184" s="68">
        <v>2614</v>
      </c>
      <c r="E184" s="68" t="s">
        <v>253</v>
      </c>
    </row>
    <row r="185" spans="4:5" x14ac:dyDescent="0.25">
      <c r="D185" s="68">
        <v>2626</v>
      </c>
      <c r="E185" s="68" t="s">
        <v>266</v>
      </c>
    </row>
    <row r="186" spans="4:5" x14ac:dyDescent="0.25">
      <c r="D186" s="68">
        <v>5002</v>
      </c>
      <c r="E186" s="68" t="s">
        <v>145</v>
      </c>
    </row>
    <row r="187" spans="4:5" x14ac:dyDescent="0.25">
      <c r="D187" s="68">
        <v>5004</v>
      </c>
      <c r="E187" s="68" t="s">
        <v>267</v>
      </c>
    </row>
    <row r="188" spans="4:5" x14ac:dyDescent="0.25">
      <c r="D188" s="68">
        <v>5005</v>
      </c>
      <c r="E188" s="68" t="s">
        <v>146</v>
      </c>
    </row>
    <row r="189" spans="4:5" x14ac:dyDescent="0.25">
      <c r="D189" s="68">
        <v>5007</v>
      </c>
      <c r="E189" s="68" t="s">
        <v>281</v>
      </c>
    </row>
    <row r="190" spans="4:5" x14ac:dyDescent="0.25">
      <c r="D190" s="68">
        <v>5009</v>
      </c>
      <c r="E190" s="68" t="s">
        <v>147</v>
      </c>
    </row>
    <row r="191" spans="4:5" x14ac:dyDescent="0.25">
      <c r="D191" s="68">
        <v>5010</v>
      </c>
      <c r="E191" s="68" t="s">
        <v>148</v>
      </c>
    </row>
    <row r="192" spans="4:5" x14ac:dyDescent="0.25">
      <c r="D192" s="68">
        <v>5014</v>
      </c>
      <c r="E192" s="68" t="s">
        <v>149</v>
      </c>
    </row>
    <row r="193" spans="4:5" x14ac:dyDescent="0.25">
      <c r="D193" s="68">
        <v>5015</v>
      </c>
      <c r="E193" s="68" t="s">
        <v>235</v>
      </c>
    </row>
    <row r="194" spans="4:5" x14ac:dyDescent="0.25">
      <c r="D194" s="68">
        <v>5017</v>
      </c>
      <c r="E194" s="68" t="s">
        <v>150</v>
      </c>
    </row>
    <row r="195" spans="4:5" x14ac:dyDescent="0.25">
      <c r="D195" s="68">
        <v>5018</v>
      </c>
      <c r="E195" s="68" t="s">
        <v>151</v>
      </c>
    </row>
    <row r="196" spans="4:5" x14ac:dyDescent="0.25">
      <c r="D196" s="68">
        <v>5021</v>
      </c>
      <c r="E196" s="68" t="s">
        <v>236</v>
      </c>
    </row>
    <row r="197" spans="4:5" x14ac:dyDescent="0.25">
      <c r="D197" s="68">
        <v>5022</v>
      </c>
      <c r="E197" s="68" t="s">
        <v>237</v>
      </c>
    </row>
    <row r="198" spans="4:5" x14ac:dyDescent="0.25">
      <c r="D198" s="68">
        <v>5025</v>
      </c>
      <c r="E198" s="68" t="s">
        <v>152</v>
      </c>
    </row>
    <row r="199" spans="4:5" x14ac:dyDescent="0.25">
      <c r="D199" s="68">
        <v>5028</v>
      </c>
      <c r="E199" s="68" t="s">
        <v>153</v>
      </c>
    </row>
    <row r="200" spans="4:5" x14ac:dyDescent="0.25">
      <c r="D200" s="68">
        <v>5030</v>
      </c>
      <c r="E200" s="68" t="s">
        <v>154</v>
      </c>
    </row>
    <row r="201" spans="4:5" x14ac:dyDescent="0.25">
      <c r="D201" s="68">
        <v>5031</v>
      </c>
      <c r="E201" s="68" t="s">
        <v>282</v>
      </c>
    </row>
    <row r="202" spans="4:5" x14ac:dyDescent="0.25">
      <c r="D202" s="68">
        <v>5032</v>
      </c>
      <c r="E202" s="68" t="s">
        <v>238</v>
      </c>
    </row>
    <row r="203" spans="4:5" x14ac:dyDescent="0.25">
      <c r="D203" s="68">
        <v>5035</v>
      </c>
      <c r="E203" s="68" t="s">
        <v>155</v>
      </c>
    </row>
    <row r="204" spans="4:5" x14ac:dyDescent="0.25">
      <c r="D204" s="68">
        <v>5036</v>
      </c>
      <c r="E204" s="68" t="s">
        <v>156</v>
      </c>
    </row>
    <row r="205" spans="4:5" x14ac:dyDescent="0.25">
      <c r="D205" s="68">
        <v>5038</v>
      </c>
      <c r="E205" s="68" t="s">
        <v>157</v>
      </c>
    </row>
    <row r="206" spans="4:5" x14ac:dyDescent="0.25">
      <c r="D206" s="68">
        <v>5039</v>
      </c>
      <c r="E206" s="68" t="s">
        <v>27</v>
      </c>
    </row>
    <row r="207" spans="4:5" x14ac:dyDescent="0.25">
      <c r="D207" s="68">
        <v>5041</v>
      </c>
      <c r="E207" s="68" t="s">
        <v>158</v>
      </c>
    </row>
    <row r="208" spans="4:5" x14ac:dyDescent="0.25">
      <c r="D208" s="68">
        <v>5042</v>
      </c>
      <c r="E208" s="68" t="s">
        <v>159</v>
      </c>
    </row>
    <row r="209" spans="4:5" x14ac:dyDescent="0.25">
      <c r="D209" s="68">
        <v>5048</v>
      </c>
      <c r="E209" s="68" t="s">
        <v>160</v>
      </c>
    </row>
    <row r="210" spans="4:5" x14ac:dyDescent="0.25">
      <c r="D210" s="68">
        <v>5049</v>
      </c>
      <c r="E210" s="68" t="s">
        <v>161</v>
      </c>
    </row>
    <row r="211" spans="4:5" x14ac:dyDescent="0.25">
      <c r="D211" s="68">
        <v>5050</v>
      </c>
      <c r="E211" s="68" t="s">
        <v>162</v>
      </c>
    </row>
    <row r="212" spans="4:5" x14ac:dyDescent="0.25">
      <c r="D212" s="68">
        <v>5053</v>
      </c>
      <c r="E212" s="68" t="s">
        <v>163</v>
      </c>
    </row>
    <row r="213" spans="4:5" x14ac:dyDescent="0.25">
      <c r="D213" s="68">
        <v>5055</v>
      </c>
      <c r="E213" s="68" t="s">
        <v>164</v>
      </c>
    </row>
    <row r="214" spans="4:5" x14ac:dyDescent="0.25">
      <c r="D214" s="68">
        <v>5057</v>
      </c>
      <c r="E214" s="68" t="s">
        <v>165</v>
      </c>
    </row>
    <row r="215" spans="4:5" x14ac:dyDescent="0.25">
      <c r="D215" s="68">
        <v>5058</v>
      </c>
      <c r="E215" s="68" t="s">
        <v>166</v>
      </c>
    </row>
    <row r="216" spans="4:5" x14ac:dyDescent="0.25">
      <c r="D216" s="68">
        <v>5060</v>
      </c>
      <c r="E216" s="68" t="s">
        <v>310</v>
      </c>
    </row>
    <row r="217" spans="4:5" x14ac:dyDescent="0.25">
      <c r="D217" s="68">
        <v>5061</v>
      </c>
      <c r="E217" s="68" t="s">
        <v>302</v>
      </c>
    </row>
    <row r="218" spans="4:5" x14ac:dyDescent="0.25">
      <c r="D218" s="68">
        <v>5063</v>
      </c>
      <c r="E218" s="68" t="s">
        <v>254</v>
      </c>
    </row>
    <row r="219" spans="4:5" x14ac:dyDescent="0.25">
      <c r="D219" s="68">
        <v>5064</v>
      </c>
      <c r="E219" s="68" t="s">
        <v>270</v>
      </c>
    </row>
    <row r="220" spans="4:5" x14ac:dyDescent="0.25">
      <c r="D220" s="68">
        <v>5065</v>
      </c>
      <c r="E220" s="68" t="s">
        <v>268</v>
      </c>
    </row>
    <row r="221" spans="4:5" x14ac:dyDescent="0.25">
      <c r="D221" s="68">
        <v>5066</v>
      </c>
      <c r="E221" s="68" t="s">
        <v>283</v>
      </c>
    </row>
    <row r="222" spans="4:5" x14ac:dyDescent="0.25">
      <c r="D222" s="68">
        <v>5068</v>
      </c>
      <c r="E222" s="68" t="s">
        <v>272</v>
      </c>
    </row>
    <row r="223" spans="4:5" x14ac:dyDescent="0.25">
      <c r="D223" s="68">
        <v>5069</v>
      </c>
      <c r="E223" s="68" t="s">
        <v>299</v>
      </c>
    </row>
    <row r="224" spans="4:5" x14ac:dyDescent="0.25">
      <c r="D224" s="68">
        <v>5070</v>
      </c>
      <c r="E224" s="68" t="s">
        <v>274</v>
      </c>
    </row>
    <row r="225" spans="4:5" x14ac:dyDescent="0.25">
      <c r="D225" s="68">
        <v>5071</v>
      </c>
      <c r="E225" s="68" t="s">
        <v>295</v>
      </c>
    </row>
    <row r="226" spans="4:5" x14ac:dyDescent="0.25">
      <c r="D226" s="68"/>
      <c r="E226" s="68"/>
    </row>
    <row r="227" spans="4:5" x14ac:dyDescent="0.25">
      <c r="D227" s="68"/>
      <c r="E227" s="68"/>
    </row>
    <row r="228" spans="4:5" x14ac:dyDescent="0.25">
      <c r="D228" s="68"/>
      <c r="E228" s="68"/>
    </row>
    <row r="229" spans="4:5" x14ac:dyDescent="0.25">
      <c r="D229" s="68"/>
      <c r="E229" s="68"/>
    </row>
    <row r="230" spans="4:5" x14ac:dyDescent="0.25">
      <c r="D230" s="68"/>
      <c r="E230" s="68"/>
    </row>
    <row r="231" spans="4:5" x14ac:dyDescent="0.25">
      <c r="D231" s="68"/>
      <c r="E231" s="68"/>
    </row>
    <row r="232" spans="4:5" x14ac:dyDescent="0.25">
      <c r="D232" s="68"/>
      <c r="E232" s="68"/>
    </row>
  </sheetData>
  <sortState xmlns:xlrd2="http://schemas.microsoft.com/office/spreadsheetml/2017/richdata2" ref="D2:E228">
    <sortCondition ref="D2:D2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50100-CFF5-412B-A1D3-FE8A68C03035}">
  <dimension ref="A1:W228"/>
  <sheetViews>
    <sheetView tabSelected="1"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B27" sqref="B27"/>
    </sheetView>
  </sheetViews>
  <sheetFormatPr defaultRowHeight="15" x14ac:dyDescent="0.25"/>
  <cols>
    <col min="1" max="1" width="9.5703125" bestFit="1" customWidth="1"/>
    <col min="2" max="2" width="38.42578125" bestFit="1" customWidth="1"/>
    <col min="3" max="3" width="7.85546875" style="3" bestFit="1" customWidth="1"/>
    <col min="4" max="4" width="12.85546875" style="3" bestFit="1" customWidth="1"/>
    <col min="5" max="5" width="12.28515625" style="3" bestFit="1" customWidth="1"/>
    <col min="6" max="11" width="9.7109375" style="5" customWidth="1"/>
    <col min="12" max="12" width="8.7109375" style="11" bestFit="1" customWidth="1"/>
    <col min="13" max="15" width="9.5703125" style="4" customWidth="1"/>
    <col min="16" max="17" width="9.7109375" style="4" customWidth="1"/>
    <col min="18" max="18" width="8.7109375" style="17" bestFit="1" customWidth="1"/>
    <col min="19" max="20" width="9.7109375" style="13" bestFit="1" customWidth="1"/>
    <col min="21" max="21" width="9.7109375" style="13" customWidth="1"/>
    <col min="22" max="22" width="9.85546875" style="13" bestFit="1" customWidth="1"/>
    <col min="23" max="23" width="8.7109375" style="15" bestFit="1" customWidth="1"/>
  </cols>
  <sheetData>
    <row r="1" spans="1:23" x14ac:dyDescent="0.25">
      <c r="A1" s="85" t="s">
        <v>2</v>
      </c>
      <c r="B1" s="85"/>
      <c r="C1" s="82" t="s">
        <v>172</v>
      </c>
      <c r="D1" s="82"/>
      <c r="E1" s="82"/>
      <c r="F1" s="80" t="s">
        <v>4</v>
      </c>
      <c r="G1" s="80"/>
      <c r="H1" s="80"/>
      <c r="I1" s="80"/>
      <c r="J1" s="80"/>
      <c r="K1" s="80"/>
      <c r="L1" s="80"/>
      <c r="M1" s="87" t="s">
        <v>5</v>
      </c>
      <c r="N1" s="88"/>
      <c r="O1" s="88"/>
      <c r="P1" s="88"/>
      <c r="Q1" s="88"/>
      <c r="R1" s="88"/>
      <c r="S1" s="78" t="s">
        <v>9</v>
      </c>
      <c r="T1" s="78"/>
      <c r="U1" s="78"/>
      <c r="V1" s="78"/>
      <c r="W1" s="79"/>
    </row>
    <row r="2" spans="1:23" s="8" customFormat="1" ht="15.75" customHeight="1" x14ac:dyDescent="0.25">
      <c r="A2" s="24" t="s">
        <v>0</v>
      </c>
      <c r="B2" s="24" t="s">
        <v>1</v>
      </c>
      <c r="C2" s="47" t="s">
        <v>216</v>
      </c>
      <c r="D2" s="47" t="s">
        <v>214</v>
      </c>
      <c r="E2" s="47" t="s">
        <v>215</v>
      </c>
      <c r="F2" s="23" t="s">
        <v>167</v>
      </c>
      <c r="G2" s="23" t="s">
        <v>290</v>
      </c>
      <c r="H2" s="23" t="s">
        <v>168</v>
      </c>
      <c r="I2" s="23" t="s">
        <v>287</v>
      </c>
      <c r="J2" s="23" t="s">
        <v>171</v>
      </c>
      <c r="K2" s="23" t="s">
        <v>170</v>
      </c>
      <c r="L2" s="23" t="s">
        <v>3</v>
      </c>
      <c r="M2" s="26" t="s">
        <v>168</v>
      </c>
      <c r="N2" s="26" t="s">
        <v>169</v>
      </c>
      <c r="O2" s="26" t="s">
        <v>288</v>
      </c>
      <c r="P2" s="26" t="s">
        <v>171</v>
      </c>
      <c r="Q2" s="26" t="s">
        <v>170</v>
      </c>
      <c r="R2" s="26" t="s">
        <v>3</v>
      </c>
      <c r="S2" s="30" t="s">
        <v>169</v>
      </c>
      <c r="T2" s="30" t="s">
        <v>271</v>
      </c>
      <c r="U2" s="30" t="s">
        <v>289</v>
      </c>
      <c r="V2" s="30" t="s">
        <v>171</v>
      </c>
      <c r="W2" s="30" t="s">
        <v>3</v>
      </c>
    </row>
    <row r="3" spans="1:23" x14ac:dyDescent="0.25">
      <c r="A3" s="25">
        <v>5017</v>
      </c>
      <c r="B3" s="25" t="str">
        <f>VLOOKUP($A3,Para!$D$1:$E$996,2,FALSE)</f>
        <v>Bavi Vilvoorde</v>
      </c>
      <c r="C3" s="18">
        <f>VLOOKUP($A3,'Score Algemeen'!$A$3:$S$968,5,FALSE)</f>
        <v>10</v>
      </c>
      <c r="D3" s="18">
        <f>VLOOKUP($A3,'Score Algemeen'!$A:$S,10,FALSE)</f>
        <v>15</v>
      </c>
      <c r="E3" s="18">
        <f>VLOOKUP($A3,'Score Algemeen'!$A:$S,19,FALSE)</f>
        <v>8</v>
      </c>
      <c r="F3" s="6">
        <f>IF(VLOOKUP($A3,Resultaten!$A:$P,10,FALSE)&gt;34,5,IF(VLOOKUP($A3,Resultaten!$A:$P,10,FALSE)&gt;26,10,IF(VLOOKUP($A3,Resultaten!$A:$P,10,FALSE)&gt;12,15,IF(VLOOKUP($A3,Resultaten!$A:$P,10,FALSE)&gt;6,20,IF(VLOOKUP($A3,Resultaten!$A:$P,10,FALSE)="",0,25)))))</f>
        <v>25</v>
      </c>
      <c r="G3" s="6">
        <f>IF(VLOOKUP($A3,Resultaten!$A:$P,3,FALSE)&gt;34,1,IF(VLOOKUP($A3,Resultaten!$A:$P,3,FALSE)&gt;26,2,IF(VLOOKUP($A3,Resultaten!$A:$P,3,FALSE)&gt;12,3,IF(VLOOKUP($A3,Resultaten!$A:$P,3,FALSE)&gt;6,4,IF(VLOOKUP($A3,Resultaten!$A:$P,3,FALSE)="",0,5)))))</f>
        <v>5</v>
      </c>
      <c r="H3" s="6">
        <f>IF(VLOOKUP($A3,Resultaten!$A:$P,11,FALSE)&gt;38,5,IF(VLOOKUP($A3,Resultaten!$A:$P,11,FALSE)&gt;28,10,IF(VLOOKUP($A3,Resultaten!$A:$P,11,FALSE)&gt;12,15,IF(VLOOKUP($A3,Resultaten!$A:$P,11,FALSE)&gt;6,20,IF(VLOOKUP($A3,Resultaten!$A:$P,11,FALSE)="",0,25)))))</f>
        <v>25</v>
      </c>
      <c r="I3" s="6">
        <f>IF(VLOOKUP($A3,Resultaten!$A:$P,4,FALSE)&gt;38,1,IF(VLOOKUP($A3,Resultaten!$A:$P,4,FALSE)&gt;28,2,IF(VLOOKUP($A3,Resultaten!$A:$P,4,FALSE)&gt;12,3,IF(VLOOKUP($A3,Resultaten!$A:$P,4,FALSE)&gt;6,4,IF(VLOOKUP($A3,Resultaten!$A:$P,4,FALSE)="",0,5)))))</f>
        <v>3</v>
      </c>
      <c r="J3" s="6">
        <f>IF(ISERROR(VLOOKUP($A3,BNT!$A:$H,5,FALSE)=TRUE),0,IF(VLOOKUP($A3,BNT!$A:$H,5,FALSE)="JA",2,0))</f>
        <v>0</v>
      </c>
      <c r="K3" s="6">
        <f>IF(ISERROR(VLOOKUP($A3,BNT!$A:$H,4,FALSE)=TRUE),0,IF(VLOOKUP($A3,BNT!$A:$H,4,FALSE)="JA",1,0))</f>
        <v>0</v>
      </c>
      <c r="L3" s="10">
        <f>SUM(C3:E3)+SUM(F3:K3)</f>
        <v>91</v>
      </c>
      <c r="M3" s="7">
        <f>IF(VLOOKUP($A3,Resultaten!$A:$P,11,FALSE)&gt;38,5,IF(VLOOKUP($A3,Resultaten!$A:$P,11,FALSE)&gt;28,10,IF(VLOOKUP($A3,Resultaten!$A:$P,11,FALSE)&gt;12,15,IF(VLOOKUP($A3,Resultaten!$A:$P,11,FALSE)&gt;6,20,IF(VLOOKUP($A3,Resultaten!$A:$P,11,FALSE)="",0,25)))))</f>
        <v>25</v>
      </c>
      <c r="N3" s="7">
        <f>IF(VLOOKUP($A3,Resultaten!$A:$P,12,FALSE)&gt;38,5,IF(VLOOKUP($A3,Resultaten!$A:$P,12,FALSE)&gt;28,10,IF(VLOOKUP($A3,Resultaten!$A:$P,12,FALSE)&gt;12,15,IF(VLOOKUP($A3,Resultaten!$A:$P,12,FALSE)&gt;6,20,IF(VLOOKUP($A3,Resultaten!$A:$P,12,FALSE)="",0,25)))))</f>
        <v>25</v>
      </c>
      <c r="O3" s="7">
        <f>IF(VLOOKUP($A3,Resultaten!$A:$P,5,FALSE)&gt;38,2,IF(VLOOKUP($A3,Resultaten!$A:$P,5,FALSE)&gt;28,4,IF(VLOOKUP($A3,Resultaten!$A:$P,5,FALSE)&gt;12,6,IF(VLOOKUP($A3,Resultaten!$A:$P,5,FALSE)&gt;6,8,IF(VLOOKUP($A3,Resultaten!$A:$P,5,FALSE)="",0,10)))))</f>
        <v>8</v>
      </c>
      <c r="P3" s="7">
        <f>IF(ISERROR(VLOOKUP($A3,BNT!$A:$H,4,FALSE)=TRUE),0,IF(VLOOKUP($A3,BNT!$A:$H,4,FALSE)="JA",2,0))</f>
        <v>0</v>
      </c>
      <c r="Q3" s="7">
        <f>IF(ISERROR(VLOOKUP($A3,BNT!$A:$H,3,FALSE)=TRUE),0,IF(VLOOKUP($A3,BNT!$A:$H,3,FALSE)="JA",1,0))</f>
        <v>1</v>
      </c>
      <c r="R3" s="16">
        <f>SUM(C3:E3)+SUM(M3:Q3)</f>
        <v>92</v>
      </c>
      <c r="S3" s="12">
        <f>IF(VLOOKUP($A3,Resultaten!$A:$P,12,FALSE)&gt;38,5,IF(VLOOKUP($A3,Resultaten!$A:$P,12,FALSE)&gt;28,10,IF(VLOOKUP($A3,Resultaten!$A:$P,12,FALSE)&gt;12,15,IF(VLOOKUP($A3,Resultaten!$A:$P,12,FALSE)&gt;6,20,IF(VLOOKUP($A3,Resultaten!$A:$P,12,FALSE)="",0,25)))))</f>
        <v>25</v>
      </c>
      <c r="T3" s="12">
        <f>IF(VLOOKUP($A3,Resultaten!$A:$P,13,FALSE)&gt;38,5,IF(VLOOKUP($A3,Resultaten!$A:$P,13,FALSE)&gt;28,10,IF(VLOOKUP($A3,Resultaten!$A:$P,13,FALSE)&gt;12,15,IF(VLOOKUP($A3,Resultaten!$A:$P,13,FALSE)&gt;6,20,IF(VLOOKUP($A3,Resultaten!$A:$P,13,FALSE)="",0,25)))))</f>
        <v>25</v>
      </c>
      <c r="U3" s="12">
        <f>IF(VLOOKUP($A3,Resultaten!$A:$P,6,FALSE)&gt;38,2,IF(VLOOKUP($A3,Resultaten!$A:$P,6,FALSE)&gt;28,4,IF(VLOOKUP($A3,Resultaten!$A:$P,6,FALSE)&gt;12,6,IF(VLOOKUP($A3,Resultaten!$A:$P,6,FALSE)&gt;6,8,IF(VLOOKUP($A3,Resultaten!$A:$P,6,FALSE)="",0,10)))))</f>
        <v>8</v>
      </c>
      <c r="V3" s="12">
        <f>IF(ISERROR(VLOOKUP($A3,BNT!$A:$H,3,FALSE)=TRUE),0,IF(VLOOKUP($A3,BNT!$A:$H,3,FALSE)="JA",2,0))</f>
        <v>2</v>
      </c>
      <c r="W3" s="14">
        <f>SUM(C3:E3)+SUM(S3:V3)</f>
        <v>93</v>
      </c>
    </row>
    <row r="4" spans="1:23" x14ac:dyDescent="0.25">
      <c r="A4" s="25">
        <v>1256</v>
      </c>
      <c r="B4" s="25" t="str">
        <f>VLOOKUP($A4,Para!$D$1:$E$996,2,FALSE)</f>
        <v>BBC Falco Gent</v>
      </c>
      <c r="C4" s="18">
        <f>VLOOKUP($A4,'Score Algemeen'!$A$3:$S$968,5,FALSE)</f>
        <v>10</v>
      </c>
      <c r="D4" s="18">
        <f>VLOOKUP($A4,'Score Algemeen'!$A:$S,10,FALSE)</f>
        <v>15</v>
      </c>
      <c r="E4" s="18">
        <f>VLOOKUP($A4,'Score Algemeen'!$A:$S,19,FALSE)</f>
        <v>8</v>
      </c>
      <c r="F4" s="6">
        <f>IF(VLOOKUP($A4,Resultaten!$A:$P,10,FALSE)&gt;34,5,IF(VLOOKUP($A4,Resultaten!$A:$P,10,FALSE)&gt;26,10,IF(VLOOKUP($A4,Resultaten!$A:$P,10,FALSE)&gt;12,15,IF(VLOOKUP($A4,Resultaten!$A:$P,10,FALSE)&gt;6,20,IF(VLOOKUP($A4,Resultaten!$A:$P,10,FALSE)="",0,25)))))</f>
        <v>20</v>
      </c>
      <c r="G4" s="6">
        <f>IF(VLOOKUP($A4,Resultaten!$A:$P,3,FALSE)&gt;34,1,IF(VLOOKUP($A4,Resultaten!$A:$P,3,FALSE)&gt;26,2,IF(VLOOKUP($A4,Resultaten!$A:$P,3,FALSE)&gt;12,3,IF(VLOOKUP($A4,Resultaten!$A:$P,3,FALSE)&gt;6,4,IF(VLOOKUP($A4,Resultaten!$A:$P,3,FALSE)="",0,5)))))</f>
        <v>4</v>
      </c>
      <c r="H4" s="6">
        <f>IF(VLOOKUP($A4,Resultaten!$A:$P,11,FALSE)&gt;38,5,IF(VLOOKUP($A4,Resultaten!$A:$P,11,FALSE)&gt;28,10,IF(VLOOKUP($A4,Resultaten!$A:$P,11,FALSE)&gt;12,15,IF(VLOOKUP($A4,Resultaten!$A:$P,11,FALSE)&gt;6,20,IF(VLOOKUP($A4,Resultaten!$A:$P,11,FALSE)="",0,25)))))</f>
        <v>25</v>
      </c>
      <c r="I4" s="6">
        <f>IF(VLOOKUP($A4,Resultaten!$A:$P,4,FALSE)&gt;38,1,IF(VLOOKUP($A4,Resultaten!$A:$P,4,FALSE)&gt;28,2,IF(VLOOKUP($A4,Resultaten!$A:$P,4,FALSE)&gt;12,3,IF(VLOOKUP($A4,Resultaten!$A:$P,4,FALSE)&gt;6,4,IF(VLOOKUP($A4,Resultaten!$A:$P,4,FALSE)="",0,5)))))</f>
        <v>5</v>
      </c>
      <c r="J4" s="6">
        <f>IF(ISERROR(VLOOKUP($A4,BNT!$A:$H,5,FALSE)=TRUE),0,IF(VLOOKUP($A4,BNT!$A:$H,5,FALSE)="JA",2,0))</f>
        <v>0</v>
      </c>
      <c r="K4" s="6">
        <f>IF(ISERROR(VLOOKUP($A4,BNT!$A:$H,4,FALSE)=TRUE),0,IF(VLOOKUP($A4,BNT!$A:$H,4,FALSE)="JA",1,0))</f>
        <v>0</v>
      </c>
      <c r="L4" s="10">
        <f>SUM(C4:E4)+SUM(F4:K4)</f>
        <v>87</v>
      </c>
      <c r="M4" s="7">
        <f>IF(VLOOKUP($A4,Resultaten!$A:$P,11,FALSE)&gt;38,5,IF(VLOOKUP($A4,Resultaten!$A:$P,11,FALSE)&gt;28,10,IF(VLOOKUP($A4,Resultaten!$A:$P,11,FALSE)&gt;12,15,IF(VLOOKUP($A4,Resultaten!$A:$P,11,FALSE)&gt;6,20,IF(VLOOKUP($A4,Resultaten!$A:$P,11,FALSE)="",0,25)))))</f>
        <v>25</v>
      </c>
      <c r="N4" s="7">
        <f>IF(VLOOKUP($A4,Resultaten!$A:$P,12,FALSE)&gt;38,5,IF(VLOOKUP($A4,Resultaten!$A:$P,12,FALSE)&gt;28,10,IF(VLOOKUP($A4,Resultaten!$A:$P,12,FALSE)&gt;12,15,IF(VLOOKUP($A4,Resultaten!$A:$P,12,FALSE)&gt;6,20,IF(VLOOKUP($A4,Resultaten!$A:$P,12,FALSE)="",0,25)))))</f>
        <v>25</v>
      </c>
      <c r="O4" s="7">
        <f>IF(VLOOKUP($A4,Resultaten!$A:$P,5,FALSE)&gt;38,2,IF(VLOOKUP($A4,Resultaten!$A:$P,5,FALSE)&gt;28,4,IF(VLOOKUP($A4,Resultaten!$A:$P,5,FALSE)&gt;12,6,IF(VLOOKUP($A4,Resultaten!$A:$P,5,FALSE)&gt;6,8,IF(VLOOKUP($A4,Resultaten!$A:$P,5,FALSE)="",0,10)))))</f>
        <v>10</v>
      </c>
      <c r="P4" s="7">
        <f>IF(ISERROR(VLOOKUP($A4,BNT!$A:$H,4,FALSE)=TRUE),0,IF(VLOOKUP($A4,BNT!$A:$H,4,FALSE)="JA",2,0))</f>
        <v>0</v>
      </c>
      <c r="Q4" s="7">
        <f>IF(ISERROR(VLOOKUP($A4,BNT!$A:$H,3,FALSE)=TRUE),0,IF(VLOOKUP($A4,BNT!$A:$H,3,FALSE)="JA",1,0))</f>
        <v>1</v>
      </c>
      <c r="R4" s="16">
        <f>SUM(C4:E4)+SUM(M4:Q4)</f>
        <v>94</v>
      </c>
      <c r="S4" s="12">
        <f>IF(VLOOKUP($A4,Resultaten!$A:$P,12,FALSE)&gt;38,5,IF(VLOOKUP($A4,Resultaten!$A:$P,12,FALSE)&gt;28,10,IF(VLOOKUP($A4,Resultaten!$A:$P,12,FALSE)&gt;12,15,IF(VLOOKUP($A4,Resultaten!$A:$P,12,FALSE)&gt;6,20,IF(VLOOKUP($A4,Resultaten!$A:$P,12,FALSE)="",0,25)))))</f>
        <v>25</v>
      </c>
      <c r="T4" s="12">
        <f>IF(VLOOKUP($A4,Resultaten!$A:$P,13,FALSE)&gt;38,5,IF(VLOOKUP($A4,Resultaten!$A:$P,13,FALSE)&gt;28,10,IF(VLOOKUP($A4,Resultaten!$A:$P,13,FALSE)&gt;12,15,IF(VLOOKUP($A4,Resultaten!$A:$P,13,FALSE)&gt;6,20,IF(VLOOKUP($A4,Resultaten!$A:$P,13,FALSE)="",0,25)))))</f>
        <v>15</v>
      </c>
      <c r="U4" s="12">
        <f>IF(VLOOKUP($A4,Resultaten!$A:$P,6,FALSE)&gt;38,2,IF(VLOOKUP($A4,Resultaten!$A:$P,6,FALSE)&gt;28,4,IF(VLOOKUP($A4,Resultaten!$A:$P,6,FALSE)&gt;12,6,IF(VLOOKUP($A4,Resultaten!$A:$P,6,FALSE)&gt;6,8,IF(VLOOKUP($A4,Resultaten!$A:$P,6,FALSE)="",0,10)))))</f>
        <v>10</v>
      </c>
      <c r="V4" s="12">
        <f>IF(ISERROR(VLOOKUP($A4,BNT!$A:$H,3,FALSE)=TRUE),0,IF(VLOOKUP($A4,BNT!$A:$H,3,FALSE)="JA",2,0))</f>
        <v>2</v>
      </c>
      <c r="W4" s="14">
        <f>SUM(C4:E4)+SUM(S4:V4)</f>
        <v>85</v>
      </c>
    </row>
    <row r="5" spans="1:23" x14ac:dyDescent="0.25">
      <c r="A5" s="25">
        <v>1518</v>
      </c>
      <c r="B5" s="25" t="str">
        <f>VLOOKUP($A5,Para!$D$1:$E$996,2,FALSE)</f>
        <v>Guco Lier</v>
      </c>
      <c r="C5" s="18">
        <f>VLOOKUP($A5,'Score Algemeen'!$A$3:$S$968,5,FALSE)</f>
        <v>10</v>
      </c>
      <c r="D5" s="18">
        <f>VLOOKUP($A5,'Score Algemeen'!$A:$S,10,FALSE)</f>
        <v>15</v>
      </c>
      <c r="E5" s="18">
        <f>VLOOKUP($A5,'Score Algemeen'!$A:$S,19,FALSE)</f>
        <v>8</v>
      </c>
      <c r="F5" s="6">
        <f>IF(VLOOKUP($A5,Resultaten!$A:$P,10,FALSE)&gt;34,5,IF(VLOOKUP($A5,Resultaten!$A:$P,10,FALSE)&gt;26,10,IF(VLOOKUP($A5,Resultaten!$A:$P,10,FALSE)&gt;12,15,IF(VLOOKUP($A5,Resultaten!$A:$P,10,FALSE)&gt;6,20,IF(VLOOKUP($A5,Resultaten!$A:$P,10,FALSE)="",0,25)))))</f>
        <v>25</v>
      </c>
      <c r="G5" s="6">
        <f>IF(VLOOKUP($A5,Resultaten!$A:$P,3,FALSE)&gt;34,1,IF(VLOOKUP($A5,Resultaten!$A:$P,3,FALSE)&gt;26,2,IF(VLOOKUP($A5,Resultaten!$A:$P,3,FALSE)&gt;12,3,IF(VLOOKUP($A5,Resultaten!$A:$P,3,FALSE)&gt;6,4,IF(VLOOKUP($A5,Resultaten!$A:$P,3,FALSE)="",0,5)))))</f>
        <v>4</v>
      </c>
      <c r="H5" s="6">
        <f>IF(VLOOKUP($A5,Resultaten!$A:$P,11,FALSE)&gt;38,5,IF(VLOOKUP($A5,Resultaten!$A:$P,11,FALSE)&gt;28,10,IF(VLOOKUP($A5,Resultaten!$A:$P,11,FALSE)&gt;12,15,IF(VLOOKUP($A5,Resultaten!$A:$P,11,FALSE)&gt;6,20,IF(VLOOKUP($A5,Resultaten!$A:$P,11,FALSE)="",0,25)))))</f>
        <v>20</v>
      </c>
      <c r="I5" s="6">
        <f>IF(VLOOKUP($A5,Resultaten!$A:$P,4,FALSE)&gt;38,1,IF(VLOOKUP($A5,Resultaten!$A:$P,4,FALSE)&gt;28,2,IF(VLOOKUP($A5,Resultaten!$A:$P,4,FALSE)&gt;12,3,IF(VLOOKUP($A5,Resultaten!$A:$P,4,FALSE)&gt;6,4,IF(VLOOKUP($A5,Resultaten!$A:$P,4,FALSE)="",0,5)))))</f>
        <v>4</v>
      </c>
      <c r="J5" s="6">
        <f>IF(ISERROR(VLOOKUP($A5,BNT!$A:$H,5,FALSE)=TRUE),0,IF(VLOOKUP($A5,BNT!$A:$H,5,FALSE)="JA",2,0))</f>
        <v>2</v>
      </c>
      <c r="K5" s="6">
        <f>IF(ISERROR(VLOOKUP($A5,BNT!$A:$H,4,FALSE)=TRUE),0,IF(VLOOKUP($A5,BNT!$A:$H,4,FALSE)="JA",1,0))</f>
        <v>0</v>
      </c>
      <c r="L5" s="10">
        <f>SUM(C5:E5)+SUM(F5:K5)</f>
        <v>88</v>
      </c>
      <c r="M5" s="7">
        <f>IF(VLOOKUP($A5,Resultaten!$A:$P,11,FALSE)&gt;38,5,IF(VLOOKUP($A5,Resultaten!$A:$P,11,FALSE)&gt;28,10,IF(VLOOKUP($A5,Resultaten!$A:$P,11,FALSE)&gt;12,15,IF(VLOOKUP($A5,Resultaten!$A:$P,11,FALSE)&gt;6,20,IF(VLOOKUP($A5,Resultaten!$A:$P,11,FALSE)="",0,25)))))</f>
        <v>20</v>
      </c>
      <c r="N5" s="7">
        <f>IF(VLOOKUP($A5,Resultaten!$A:$P,12,FALSE)&gt;38,5,IF(VLOOKUP($A5,Resultaten!$A:$P,12,FALSE)&gt;28,10,IF(VLOOKUP($A5,Resultaten!$A:$P,12,FALSE)&gt;12,15,IF(VLOOKUP($A5,Resultaten!$A:$P,12,FALSE)&gt;6,20,IF(VLOOKUP($A5,Resultaten!$A:$P,12,FALSE)="",0,25)))))</f>
        <v>25</v>
      </c>
      <c r="O5" s="7">
        <f>IF(VLOOKUP($A5,Resultaten!$A:$P,5,FALSE)&gt;38,2,IF(VLOOKUP($A5,Resultaten!$A:$P,5,FALSE)&gt;28,4,IF(VLOOKUP($A5,Resultaten!$A:$P,5,FALSE)&gt;12,6,IF(VLOOKUP($A5,Resultaten!$A:$P,5,FALSE)&gt;6,8,IF(VLOOKUP($A5,Resultaten!$A:$P,5,FALSE)="",0,10)))))</f>
        <v>10</v>
      </c>
      <c r="P5" s="7">
        <f>IF(ISERROR(VLOOKUP($A5,BNT!$A:$H,4,FALSE)=TRUE),0,IF(VLOOKUP($A5,BNT!$A:$H,4,FALSE)="JA",2,0))</f>
        <v>0</v>
      </c>
      <c r="Q5" s="7">
        <f>IF(ISERROR(VLOOKUP($A5,BNT!$A:$H,3,FALSE)=TRUE),0,IF(VLOOKUP($A5,BNT!$A:$H,3,FALSE)="JA",1,0))</f>
        <v>0</v>
      </c>
      <c r="R5" s="16">
        <f>SUM(C5:E5)+SUM(M5:Q5)</f>
        <v>88</v>
      </c>
      <c r="S5" s="12">
        <f>IF(VLOOKUP($A5,Resultaten!$A:$P,12,FALSE)&gt;38,5,IF(VLOOKUP($A5,Resultaten!$A:$P,12,FALSE)&gt;28,10,IF(VLOOKUP($A5,Resultaten!$A:$P,12,FALSE)&gt;12,15,IF(VLOOKUP($A5,Resultaten!$A:$P,12,FALSE)&gt;6,20,IF(VLOOKUP($A5,Resultaten!$A:$P,12,FALSE)="",0,25)))))</f>
        <v>25</v>
      </c>
      <c r="T5" s="12">
        <f>IF(VLOOKUP($A5,Resultaten!$A:$P,13,FALSE)&gt;38,5,IF(VLOOKUP($A5,Resultaten!$A:$P,13,FALSE)&gt;28,10,IF(VLOOKUP($A5,Resultaten!$A:$P,13,FALSE)&gt;12,15,IF(VLOOKUP($A5,Resultaten!$A:$P,13,FALSE)&gt;6,20,IF(VLOOKUP($A5,Resultaten!$A:$P,13,FALSE)="",0,25)))))</f>
        <v>15</v>
      </c>
      <c r="U5" s="12">
        <f>IF(VLOOKUP($A5,Resultaten!$A:$P,6,FALSE)&gt;38,2,IF(VLOOKUP($A5,Resultaten!$A:$P,6,FALSE)&gt;28,4,IF(VLOOKUP($A5,Resultaten!$A:$P,6,FALSE)&gt;12,6,IF(VLOOKUP($A5,Resultaten!$A:$P,6,FALSE)&gt;6,8,IF(VLOOKUP($A5,Resultaten!$A:$P,6,FALSE)="",0,10)))))</f>
        <v>10</v>
      </c>
      <c r="V5" s="12">
        <f>IF(ISERROR(VLOOKUP($A5,BNT!$A:$H,3,FALSE)=TRUE),0,IF(VLOOKUP($A5,BNT!$A:$H,3,FALSE)="JA",2,0))</f>
        <v>0</v>
      </c>
      <c r="W5" s="14">
        <f>SUM(C5:E5)+SUM(S5:V5)</f>
        <v>83</v>
      </c>
    </row>
    <row r="6" spans="1:23" x14ac:dyDescent="0.25">
      <c r="A6" s="25">
        <v>5035</v>
      </c>
      <c r="B6" s="25" t="str">
        <f>VLOOKUP($A6,Para!$D$1:$E$996,2,FALSE)</f>
        <v>Hubo Limburg United</v>
      </c>
      <c r="C6" s="18">
        <f>VLOOKUP($A6,'Score Algemeen'!$A$3:$S$968,5,FALSE)</f>
        <v>10</v>
      </c>
      <c r="D6" s="18">
        <f>VLOOKUP($A6,'Score Algemeen'!$A:$S,10,FALSE)</f>
        <v>15</v>
      </c>
      <c r="E6" s="18">
        <f>VLOOKUP($A6,'Score Algemeen'!$A:$S,19,FALSE)</f>
        <v>1</v>
      </c>
      <c r="F6" s="6">
        <f>IF(VLOOKUP($A6,Resultaten!$A:$P,10,FALSE)&gt;34,5,IF(VLOOKUP($A6,Resultaten!$A:$P,10,FALSE)&gt;26,10,IF(VLOOKUP($A6,Resultaten!$A:$P,10,FALSE)&gt;12,15,IF(VLOOKUP($A6,Resultaten!$A:$P,10,FALSE)&gt;6,20,IF(VLOOKUP($A6,Resultaten!$A:$P,10,FALSE)="",0,25)))))</f>
        <v>15</v>
      </c>
      <c r="G6" s="6">
        <f>IF(VLOOKUP($A6,Resultaten!$A:$P,3,FALSE)&gt;34,1,IF(VLOOKUP($A6,Resultaten!$A:$P,3,FALSE)&gt;26,2,IF(VLOOKUP($A6,Resultaten!$A:$P,3,FALSE)&gt;12,3,IF(VLOOKUP($A6,Resultaten!$A:$P,3,FALSE)&gt;6,4,IF(VLOOKUP($A6,Resultaten!$A:$P,3,FALSE)="",0,5)))))</f>
        <v>0</v>
      </c>
      <c r="H6" s="6">
        <f>IF(VLOOKUP($A6,Resultaten!$A:$P,11,FALSE)&gt;38,5,IF(VLOOKUP($A6,Resultaten!$A:$P,11,FALSE)&gt;28,10,IF(VLOOKUP($A6,Resultaten!$A:$P,11,FALSE)&gt;12,15,IF(VLOOKUP($A6,Resultaten!$A:$P,11,FALSE)&gt;6,20,IF(VLOOKUP($A6,Resultaten!$A:$P,11,FALSE)="",0,25)))))</f>
        <v>25</v>
      </c>
      <c r="I6" s="6">
        <f>IF(VLOOKUP($A6,Resultaten!$A:$P,4,FALSE)&gt;38,1,IF(VLOOKUP($A6,Resultaten!$A:$P,4,FALSE)&gt;28,2,IF(VLOOKUP($A6,Resultaten!$A:$P,4,FALSE)&gt;12,3,IF(VLOOKUP($A6,Resultaten!$A:$P,4,FALSE)&gt;6,4,IF(VLOOKUP($A6,Resultaten!$A:$P,4,FALSE)="",0,5)))))</f>
        <v>4</v>
      </c>
      <c r="J6" s="6">
        <f>IF(ISERROR(VLOOKUP($A6,BNT!$A:$H,5,FALSE)=TRUE),0,IF(VLOOKUP($A6,BNT!$A:$H,5,FALSE)="JA",2,0))</f>
        <v>0</v>
      </c>
      <c r="K6" s="6">
        <f>IF(ISERROR(VLOOKUP($A6,BNT!$A:$H,4,FALSE)=TRUE),0,IF(VLOOKUP($A6,BNT!$A:$H,4,FALSE)="JA",1,0))</f>
        <v>1</v>
      </c>
      <c r="L6" s="10">
        <f>SUM(C6:E6)+SUM(F6:K6)</f>
        <v>71</v>
      </c>
      <c r="M6" s="7">
        <f>IF(VLOOKUP($A6,Resultaten!$A:$P,11,FALSE)&gt;38,5,IF(VLOOKUP($A6,Resultaten!$A:$P,11,FALSE)&gt;28,10,IF(VLOOKUP($A6,Resultaten!$A:$P,11,FALSE)&gt;12,15,IF(VLOOKUP($A6,Resultaten!$A:$P,11,FALSE)&gt;6,20,IF(VLOOKUP($A6,Resultaten!$A:$P,11,FALSE)="",0,25)))))</f>
        <v>25</v>
      </c>
      <c r="N6" s="7">
        <f>IF(VLOOKUP($A6,Resultaten!$A:$P,12,FALSE)&gt;38,5,IF(VLOOKUP($A6,Resultaten!$A:$P,12,FALSE)&gt;28,10,IF(VLOOKUP($A6,Resultaten!$A:$P,12,FALSE)&gt;12,15,IF(VLOOKUP($A6,Resultaten!$A:$P,12,FALSE)&gt;6,20,IF(VLOOKUP($A6,Resultaten!$A:$P,12,FALSE)="",0,25)))))</f>
        <v>20</v>
      </c>
      <c r="O6" s="7">
        <f>IF(VLOOKUP($A6,Resultaten!$A:$P,5,FALSE)&gt;38,2,IF(VLOOKUP($A6,Resultaten!$A:$P,5,FALSE)&gt;28,4,IF(VLOOKUP($A6,Resultaten!$A:$P,5,FALSE)&gt;12,6,IF(VLOOKUP($A6,Resultaten!$A:$P,5,FALSE)&gt;6,8,IF(VLOOKUP($A6,Resultaten!$A:$P,5,FALSE)="",0,10)))))</f>
        <v>6</v>
      </c>
      <c r="P6" s="7">
        <f>IF(ISERROR(VLOOKUP($A6,BNT!$A:$H,4,FALSE)=TRUE),0,IF(VLOOKUP($A6,BNT!$A:$H,4,FALSE)="JA",2,0))</f>
        <v>2</v>
      </c>
      <c r="Q6" s="7">
        <f>IF(ISERROR(VLOOKUP($A6,BNT!$A:$H,3,FALSE)=TRUE),0,IF(VLOOKUP($A6,BNT!$A:$H,3,FALSE)="JA",1,0))</f>
        <v>1</v>
      </c>
      <c r="R6" s="16">
        <f>SUM(C6:E6)+SUM(M6:Q6)</f>
        <v>80</v>
      </c>
      <c r="S6" s="12">
        <f>IF(VLOOKUP($A6,Resultaten!$A:$P,12,FALSE)&gt;38,5,IF(VLOOKUP($A6,Resultaten!$A:$P,12,FALSE)&gt;28,10,IF(VLOOKUP($A6,Resultaten!$A:$P,12,FALSE)&gt;12,15,IF(VLOOKUP($A6,Resultaten!$A:$P,12,FALSE)&gt;6,20,IF(VLOOKUP($A6,Resultaten!$A:$P,12,FALSE)="",0,25)))))</f>
        <v>20</v>
      </c>
      <c r="T6" s="12">
        <f>IF(VLOOKUP($A6,Resultaten!$A:$P,13,FALSE)&gt;38,5,IF(VLOOKUP($A6,Resultaten!$A:$P,13,FALSE)&gt;28,10,IF(VLOOKUP($A6,Resultaten!$A:$P,13,FALSE)&gt;12,15,IF(VLOOKUP($A6,Resultaten!$A:$P,13,FALSE)&gt;6,20,IF(VLOOKUP($A6,Resultaten!$A:$P,13,FALSE)="",0,25)))))</f>
        <v>25</v>
      </c>
      <c r="U6" s="12">
        <f>IF(VLOOKUP($A6,Resultaten!$A:$P,6,FALSE)&gt;38,2,IF(VLOOKUP($A6,Resultaten!$A:$P,6,FALSE)&gt;28,4,IF(VLOOKUP($A6,Resultaten!$A:$P,6,FALSE)&gt;12,6,IF(VLOOKUP($A6,Resultaten!$A:$P,6,FALSE)&gt;6,8,IF(VLOOKUP($A6,Resultaten!$A:$P,6,FALSE)="",0,10)))))</f>
        <v>10</v>
      </c>
      <c r="V6" s="12">
        <f>IF(ISERROR(VLOOKUP($A6,BNT!$A:$H,3,FALSE)=TRUE),0,IF(VLOOKUP($A6,BNT!$A:$H,3,FALSE)="JA",2,0))</f>
        <v>2</v>
      </c>
      <c r="W6" s="14">
        <f>SUM(C6:E6)+SUM(S6:V6)</f>
        <v>83</v>
      </c>
    </row>
    <row r="7" spans="1:23" x14ac:dyDescent="0.25">
      <c r="A7" s="25">
        <v>2238</v>
      </c>
      <c r="B7" s="25" t="str">
        <f>VLOOKUP($A7,Para!$D$1:$E$996,2,FALSE)</f>
        <v>Kangoeroes Basket Mechelen</v>
      </c>
      <c r="C7" s="18">
        <f>VLOOKUP($A7,'Score Algemeen'!$A$3:$S$968,5,FALSE)</f>
        <v>8</v>
      </c>
      <c r="D7" s="18">
        <f>VLOOKUP($A7,'Score Algemeen'!$A:$S,10,FALSE)</f>
        <v>15</v>
      </c>
      <c r="E7" s="18">
        <f>VLOOKUP($A7,'Score Algemeen'!$A:$S,19,FALSE)</f>
        <v>8</v>
      </c>
      <c r="F7" s="6">
        <f>IF(VLOOKUP($A7,Resultaten!$A:$P,10,FALSE)&gt;34,5,IF(VLOOKUP($A7,Resultaten!$A:$P,10,FALSE)&gt;26,10,IF(VLOOKUP($A7,Resultaten!$A:$P,10,FALSE)&gt;12,15,IF(VLOOKUP($A7,Resultaten!$A:$P,10,FALSE)&gt;6,20,IF(VLOOKUP($A7,Resultaten!$A:$P,10,FALSE)="",0,25)))))</f>
        <v>15</v>
      </c>
      <c r="G7" s="6">
        <f>IF(VLOOKUP($A7,Resultaten!$A:$P,3,FALSE)&gt;34,1,IF(VLOOKUP($A7,Resultaten!$A:$P,3,FALSE)&gt;26,2,IF(VLOOKUP($A7,Resultaten!$A:$P,3,FALSE)&gt;12,3,IF(VLOOKUP($A7,Resultaten!$A:$P,3,FALSE)&gt;6,4,IF(VLOOKUP($A7,Resultaten!$A:$P,3,FALSE)="",0,5)))))</f>
        <v>4</v>
      </c>
      <c r="H7" s="6">
        <f>IF(VLOOKUP($A7,Resultaten!$A:$P,11,FALSE)&gt;38,5,IF(VLOOKUP($A7,Resultaten!$A:$P,11,FALSE)&gt;28,10,IF(VLOOKUP($A7,Resultaten!$A:$P,11,FALSE)&gt;12,15,IF(VLOOKUP($A7,Resultaten!$A:$P,11,FALSE)&gt;6,20,IF(VLOOKUP($A7,Resultaten!$A:$P,11,FALSE)="",0,25)))))</f>
        <v>25</v>
      </c>
      <c r="I7" s="6">
        <f>IF(VLOOKUP($A7,Resultaten!$A:$P,4,FALSE)&gt;38,1,IF(VLOOKUP($A7,Resultaten!$A:$P,4,FALSE)&gt;28,2,IF(VLOOKUP($A7,Resultaten!$A:$P,4,FALSE)&gt;12,3,IF(VLOOKUP($A7,Resultaten!$A:$P,4,FALSE)&gt;6,4,IF(VLOOKUP($A7,Resultaten!$A:$P,4,FALSE)="",0,5)))))</f>
        <v>3</v>
      </c>
      <c r="J7" s="6">
        <f>IF(ISERROR(VLOOKUP($A7,BNT!$A:$H,5,FALSE)=TRUE),0,IF(VLOOKUP($A7,BNT!$A:$H,5,FALSE)="JA",2,0))</f>
        <v>2</v>
      </c>
      <c r="K7" s="6">
        <f>IF(ISERROR(VLOOKUP($A7,BNT!$A:$H,4,FALSE)=TRUE),0,IF(VLOOKUP($A7,BNT!$A:$H,4,FALSE)="JA",1,0))</f>
        <v>1</v>
      </c>
      <c r="L7" s="10">
        <f>SUM(C7:E7)+SUM(F7:K7)</f>
        <v>81</v>
      </c>
      <c r="M7" s="7">
        <f>IF(VLOOKUP($A7,Resultaten!$A:$P,11,FALSE)&gt;38,5,IF(VLOOKUP($A7,Resultaten!$A:$P,11,FALSE)&gt;28,10,IF(VLOOKUP($A7,Resultaten!$A:$P,11,FALSE)&gt;12,15,IF(VLOOKUP($A7,Resultaten!$A:$P,11,FALSE)&gt;6,20,IF(VLOOKUP($A7,Resultaten!$A:$P,11,FALSE)="",0,25)))))</f>
        <v>25</v>
      </c>
      <c r="N7" s="7">
        <f>IF(VLOOKUP($A7,Resultaten!$A:$P,12,FALSE)&gt;38,5,IF(VLOOKUP($A7,Resultaten!$A:$P,12,FALSE)&gt;28,10,IF(VLOOKUP($A7,Resultaten!$A:$P,12,FALSE)&gt;12,15,IF(VLOOKUP($A7,Resultaten!$A:$P,12,FALSE)&gt;6,20,IF(VLOOKUP($A7,Resultaten!$A:$P,12,FALSE)="",0,25)))))</f>
        <v>25</v>
      </c>
      <c r="O7" s="7">
        <f>IF(VLOOKUP($A7,Resultaten!$A:$P,5,FALSE)&gt;38,2,IF(VLOOKUP($A7,Resultaten!$A:$P,5,FALSE)&gt;28,4,IF(VLOOKUP($A7,Resultaten!$A:$P,5,FALSE)&gt;12,6,IF(VLOOKUP($A7,Resultaten!$A:$P,5,FALSE)&gt;6,8,IF(VLOOKUP($A7,Resultaten!$A:$P,5,FALSE)="",0,10)))))</f>
        <v>6</v>
      </c>
      <c r="P7" s="7">
        <f>IF(ISERROR(VLOOKUP($A7,BNT!$A:$H,4,FALSE)=TRUE),0,IF(VLOOKUP($A7,BNT!$A:$H,4,FALSE)="JA",2,0))</f>
        <v>2</v>
      </c>
      <c r="Q7" s="7">
        <f>IF(ISERROR(VLOOKUP($A7,BNT!$A:$H,3,FALSE)=TRUE),0,IF(VLOOKUP($A7,BNT!$A:$H,3,FALSE)="JA",1,0))</f>
        <v>0</v>
      </c>
      <c r="R7" s="16">
        <f>SUM(C7:E7)+SUM(M7:Q7)</f>
        <v>89</v>
      </c>
      <c r="S7" s="12">
        <f>IF(VLOOKUP($A7,Resultaten!$A:$P,12,FALSE)&gt;38,5,IF(VLOOKUP($A7,Resultaten!$A:$P,12,FALSE)&gt;28,10,IF(VLOOKUP($A7,Resultaten!$A:$P,12,FALSE)&gt;12,15,IF(VLOOKUP($A7,Resultaten!$A:$P,12,FALSE)&gt;6,20,IF(VLOOKUP($A7,Resultaten!$A:$P,12,FALSE)="",0,25)))))</f>
        <v>25</v>
      </c>
      <c r="T7" s="12">
        <f>IF(VLOOKUP($A7,Resultaten!$A:$P,13,FALSE)&gt;38,5,IF(VLOOKUP($A7,Resultaten!$A:$P,13,FALSE)&gt;28,10,IF(VLOOKUP($A7,Resultaten!$A:$P,13,FALSE)&gt;12,15,IF(VLOOKUP($A7,Resultaten!$A:$P,13,FALSE)&gt;6,20,IF(VLOOKUP($A7,Resultaten!$A:$P,13,FALSE)="",0,25)))))</f>
        <v>15</v>
      </c>
      <c r="U7" s="12">
        <f>IF(VLOOKUP($A7,Resultaten!$A:$P,6,FALSE)&gt;38,2,IF(VLOOKUP($A7,Resultaten!$A:$P,6,FALSE)&gt;28,4,IF(VLOOKUP($A7,Resultaten!$A:$P,6,FALSE)&gt;12,6,IF(VLOOKUP($A7,Resultaten!$A:$P,6,FALSE)&gt;6,8,IF(VLOOKUP($A7,Resultaten!$A:$P,6,FALSE)="",0,10)))))</f>
        <v>10</v>
      </c>
      <c r="V7" s="12">
        <f>IF(ISERROR(VLOOKUP($A7,BNT!$A:$H,3,FALSE)=TRUE),0,IF(VLOOKUP($A7,BNT!$A:$H,3,FALSE)="JA",2,0))</f>
        <v>0</v>
      </c>
      <c r="W7" s="14">
        <f>SUM(C7:E7)+SUM(S7:V7)</f>
        <v>81</v>
      </c>
    </row>
    <row r="8" spans="1:23" x14ac:dyDescent="0.25">
      <c r="A8" s="25">
        <v>245</v>
      </c>
      <c r="B8" s="25" t="str">
        <f>VLOOKUP($A8,Para!$D$1:$E$996,2,FALSE)</f>
        <v>BC Oostende Basket@Sea</v>
      </c>
      <c r="C8" s="18">
        <f>VLOOKUP($A8,'Score Algemeen'!$A$3:$S$968,5,FALSE)</f>
        <v>10</v>
      </c>
      <c r="D8" s="18">
        <f>VLOOKUP($A8,'Score Algemeen'!$A:$S,10,FALSE)</f>
        <v>13</v>
      </c>
      <c r="E8" s="18">
        <f>VLOOKUP($A8,'Score Algemeen'!$A:$S,19,FALSE)</f>
        <v>8</v>
      </c>
      <c r="F8" s="6">
        <f>IF(VLOOKUP($A8,Resultaten!$A:$P,10,FALSE)&gt;34,5,IF(VLOOKUP($A8,Resultaten!$A:$P,10,FALSE)&gt;26,10,IF(VLOOKUP($A8,Resultaten!$A:$P,10,FALSE)&gt;12,15,IF(VLOOKUP($A8,Resultaten!$A:$P,10,FALSE)&gt;6,20,IF(VLOOKUP($A8,Resultaten!$A:$P,10,FALSE)="",0,25)))))</f>
        <v>25</v>
      </c>
      <c r="G8" s="6">
        <f>IF(VLOOKUP($A8,Resultaten!$A:$P,3,FALSE)&gt;34,1,IF(VLOOKUP($A8,Resultaten!$A:$P,3,FALSE)&gt;26,2,IF(VLOOKUP($A8,Resultaten!$A:$P,3,FALSE)&gt;12,3,IF(VLOOKUP($A8,Resultaten!$A:$P,3,FALSE)&gt;6,4,IF(VLOOKUP($A8,Resultaten!$A:$P,3,FALSE)="",0,5)))))</f>
        <v>5</v>
      </c>
      <c r="H8" s="6">
        <f>IF(VLOOKUP($A8,Resultaten!$A:$P,11,FALSE)&gt;38,5,IF(VLOOKUP($A8,Resultaten!$A:$P,11,FALSE)&gt;28,10,IF(VLOOKUP($A8,Resultaten!$A:$P,11,FALSE)&gt;12,15,IF(VLOOKUP($A8,Resultaten!$A:$P,11,FALSE)&gt;6,20,IF(VLOOKUP($A8,Resultaten!$A:$P,11,FALSE)="",0,25)))))</f>
        <v>20</v>
      </c>
      <c r="I8" s="6">
        <f>IF(VLOOKUP($A8,Resultaten!$A:$P,4,FALSE)&gt;38,1,IF(VLOOKUP($A8,Resultaten!$A:$P,4,FALSE)&gt;28,2,IF(VLOOKUP($A8,Resultaten!$A:$P,4,FALSE)&gt;12,3,IF(VLOOKUP($A8,Resultaten!$A:$P,4,FALSE)&gt;6,4,IF(VLOOKUP($A8,Resultaten!$A:$P,4,FALSE)="",0,5)))))</f>
        <v>5</v>
      </c>
      <c r="J8" s="6">
        <f>IF(ISERROR(VLOOKUP($A8,BNT!$A:$H,5,FALSE)=TRUE),0,IF(VLOOKUP($A8,BNT!$A:$H,5,FALSE)="JA",2,0))</f>
        <v>2</v>
      </c>
      <c r="K8" s="6">
        <f>IF(ISERROR(VLOOKUP($A8,BNT!$A:$H,4,FALSE)=TRUE),0,IF(VLOOKUP($A8,BNT!$A:$H,4,FALSE)="JA",1,0))</f>
        <v>1</v>
      </c>
      <c r="L8" s="10">
        <f>SUM(C8:E8)+SUM(F8:K8)</f>
        <v>89</v>
      </c>
      <c r="M8" s="7">
        <f>IF(VLOOKUP($A8,Resultaten!$A:$P,11,FALSE)&gt;38,5,IF(VLOOKUP($A8,Resultaten!$A:$P,11,FALSE)&gt;28,10,IF(VLOOKUP($A8,Resultaten!$A:$P,11,FALSE)&gt;12,15,IF(VLOOKUP($A8,Resultaten!$A:$P,11,FALSE)&gt;6,20,IF(VLOOKUP($A8,Resultaten!$A:$P,11,FALSE)="",0,25)))))</f>
        <v>20</v>
      </c>
      <c r="N8" s="7">
        <f>IF(VLOOKUP($A8,Resultaten!$A:$P,12,FALSE)&gt;38,5,IF(VLOOKUP($A8,Resultaten!$A:$P,12,FALSE)&gt;28,10,IF(VLOOKUP($A8,Resultaten!$A:$P,12,FALSE)&gt;12,15,IF(VLOOKUP($A8,Resultaten!$A:$P,12,FALSE)&gt;6,20,IF(VLOOKUP($A8,Resultaten!$A:$P,12,FALSE)="",0,25)))))</f>
        <v>25</v>
      </c>
      <c r="O8" s="7">
        <f>IF(VLOOKUP($A8,Resultaten!$A:$P,5,FALSE)&gt;38,2,IF(VLOOKUP($A8,Resultaten!$A:$P,5,FALSE)&gt;28,4,IF(VLOOKUP($A8,Resultaten!$A:$P,5,FALSE)&gt;12,6,IF(VLOOKUP($A8,Resultaten!$A:$P,5,FALSE)&gt;6,8,IF(VLOOKUP($A8,Resultaten!$A:$P,5,FALSE)="",0,10)))))</f>
        <v>8</v>
      </c>
      <c r="P8" s="7">
        <f>IF(ISERROR(VLOOKUP($A8,BNT!$A:$H,4,FALSE)=TRUE),0,IF(VLOOKUP($A8,BNT!$A:$H,4,FALSE)="JA",2,0))</f>
        <v>2</v>
      </c>
      <c r="Q8" s="7">
        <f>IF(ISERROR(VLOOKUP($A8,BNT!$A:$H,3,FALSE)=TRUE),0,IF(VLOOKUP($A8,BNT!$A:$H,3,FALSE)="JA",1,0))</f>
        <v>1</v>
      </c>
      <c r="R8" s="16">
        <f>SUM(C8:E8)+SUM(M8:Q8)</f>
        <v>87</v>
      </c>
      <c r="S8" s="12">
        <f>IF(VLOOKUP($A8,Resultaten!$A:$P,12,FALSE)&gt;38,5,IF(VLOOKUP($A8,Resultaten!$A:$P,12,FALSE)&gt;28,10,IF(VLOOKUP($A8,Resultaten!$A:$P,12,FALSE)&gt;12,15,IF(VLOOKUP($A8,Resultaten!$A:$P,12,FALSE)&gt;6,20,IF(VLOOKUP($A8,Resultaten!$A:$P,12,FALSE)="",0,25)))))</f>
        <v>25</v>
      </c>
      <c r="T8" s="12">
        <f>IF(VLOOKUP($A8,Resultaten!$A:$P,13,FALSE)&gt;38,5,IF(VLOOKUP($A8,Resultaten!$A:$P,13,FALSE)&gt;28,10,IF(VLOOKUP($A8,Resultaten!$A:$P,13,FALSE)&gt;12,15,IF(VLOOKUP($A8,Resultaten!$A:$P,13,FALSE)&gt;6,20,IF(VLOOKUP($A8,Resultaten!$A:$P,13,FALSE)="",0,25)))))</f>
        <v>15</v>
      </c>
      <c r="U8" s="12">
        <f>IF(VLOOKUP($A8,Resultaten!$A:$P,6,FALSE)&gt;38,2,IF(VLOOKUP($A8,Resultaten!$A:$P,6,FALSE)&gt;28,4,IF(VLOOKUP($A8,Resultaten!$A:$P,6,FALSE)&gt;12,6,IF(VLOOKUP($A8,Resultaten!$A:$P,6,FALSE)&gt;6,8,IF(VLOOKUP($A8,Resultaten!$A:$P,6,FALSE)="",0,10)))))</f>
        <v>8</v>
      </c>
      <c r="V8" s="12">
        <f>IF(ISERROR(VLOOKUP($A8,BNT!$A:$H,3,FALSE)=TRUE),0,IF(VLOOKUP($A8,BNT!$A:$H,3,FALSE)="JA",2,0))</f>
        <v>2</v>
      </c>
      <c r="W8" s="14">
        <f>SUM(C8:E8)+SUM(S8:V8)</f>
        <v>81</v>
      </c>
    </row>
    <row r="9" spans="1:23" x14ac:dyDescent="0.25">
      <c r="A9" s="25">
        <v>1218</v>
      </c>
      <c r="B9" s="25" t="str">
        <f>VLOOKUP($A9,Para!$D$1:$E$996,2,FALSE)</f>
        <v>House Of Talents Kortrijk Spurs</v>
      </c>
      <c r="C9" s="18">
        <f>VLOOKUP($A9,'Score Algemeen'!$A$3:$S$968,5,FALSE)</f>
        <v>10</v>
      </c>
      <c r="D9" s="18">
        <f>VLOOKUP($A9,'Score Algemeen'!$A:$S,10,FALSE)</f>
        <v>15</v>
      </c>
      <c r="E9" s="18">
        <f>VLOOKUP($A9,'Score Algemeen'!$A:$S,19,FALSE)</f>
        <v>8</v>
      </c>
      <c r="F9" s="6">
        <f>IF(VLOOKUP($A9,Resultaten!$A:$P,10,FALSE)&gt;34,5,IF(VLOOKUP($A9,Resultaten!$A:$P,10,FALSE)&gt;26,10,IF(VLOOKUP($A9,Resultaten!$A:$P,10,FALSE)&gt;12,15,IF(VLOOKUP($A9,Resultaten!$A:$P,10,FALSE)&gt;6,20,IF(VLOOKUP($A9,Resultaten!$A:$P,10,FALSE)="",0,25)))))</f>
        <v>25</v>
      </c>
      <c r="G9" s="6">
        <f>IF(VLOOKUP($A9,Resultaten!$A:$P,3,FALSE)&gt;34,1,IF(VLOOKUP($A9,Resultaten!$A:$P,3,FALSE)&gt;26,2,IF(VLOOKUP($A9,Resultaten!$A:$P,3,FALSE)&gt;12,3,IF(VLOOKUP($A9,Resultaten!$A:$P,3,FALSE)&gt;6,4,IF(VLOOKUP($A9,Resultaten!$A:$P,3,FALSE)="",0,5)))))</f>
        <v>4</v>
      </c>
      <c r="H9" s="6">
        <f>IF(VLOOKUP($A9,Resultaten!$A:$P,11,FALSE)&gt;38,5,IF(VLOOKUP($A9,Resultaten!$A:$P,11,FALSE)&gt;28,10,IF(VLOOKUP($A9,Resultaten!$A:$P,11,FALSE)&gt;12,15,IF(VLOOKUP($A9,Resultaten!$A:$P,11,FALSE)&gt;6,20,IF(VLOOKUP($A9,Resultaten!$A:$P,11,FALSE)="",0,25)))))</f>
        <v>15</v>
      </c>
      <c r="I9" s="6">
        <f>IF(VLOOKUP($A9,Resultaten!$A:$P,4,FALSE)&gt;38,1,IF(VLOOKUP($A9,Resultaten!$A:$P,4,FALSE)&gt;28,2,IF(VLOOKUP($A9,Resultaten!$A:$P,4,FALSE)&gt;12,3,IF(VLOOKUP($A9,Resultaten!$A:$P,4,FALSE)&gt;6,4,IF(VLOOKUP($A9,Resultaten!$A:$P,4,FALSE)="",0,5)))))</f>
        <v>3</v>
      </c>
      <c r="J9" s="6">
        <f>IF(ISERROR(VLOOKUP($A9,BNT!$A:$H,5,FALSE)=TRUE),0,IF(VLOOKUP($A9,BNT!$A:$H,5,FALSE)="JA",2,0))</f>
        <v>2</v>
      </c>
      <c r="K9" s="6">
        <f>IF(ISERROR(VLOOKUP($A9,BNT!$A:$H,4,FALSE)=TRUE),0,IF(VLOOKUP($A9,BNT!$A:$H,4,FALSE)="JA",1,0))</f>
        <v>1</v>
      </c>
      <c r="L9" s="10">
        <f>SUM(C9:E9)+SUM(F9:K9)</f>
        <v>83</v>
      </c>
      <c r="M9" s="7">
        <f>IF(VLOOKUP($A9,Resultaten!$A:$P,11,FALSE)&gt;38,5,IF(VLOOKUP($A9,Resultaten!$A:$P,11,FALSE)&gt;28,10,IF(VLOOKUP($A9,Resultaten!$A:$P,11,FALSE)&gt;12,15,IF(VLOOKUP($A9,Resultaten!$A:$P,11,FALSE)&gt;6,20,IF(VLOOKUP($A9,Resultaten!$A:$P,11,FALSE)="",0,25)))))</f>
        <v>15</v>
      </c>
      <c r="N9" s="7">
        <f>IF(VLOOKUP($A9,Resultaten!$A:$P,12,FALSE)&gt;38,5,IF(VLOOKUP($A9,Resultaten!$A:$P,12,FALSE)&gt;28,10,IF(VLOOKUP($A9,Resultaten!$A:$P,12,FALSE)&gt;12,15,IF(VLOOKUP($A9,Resultaten!$A:$P,12,FALSE)&gt;6,20,IF(VLOOKUP($A9,Resultaten!$A:$P,12,FALSE)="",0,25)))))</f>
        <v>25</v>
      </c>
      <c r="O9" s="7">
        <f>IF(VLOOKUP($A9,Resultaten!$A:$P,5,FALSE)&gt;38,2,IF(VLOOKUP($A9,Resultaten!$A:$P,5,FALSE)&gt;28,4,IF(VLOOKUP($A9,Resultaten!$A:$P,5,FALSE)&gt;12,6,IF(VLOOKUP($A9,Resultaten!$A:$P,5,FALSE)&gt;6,8,IF(VLOOKUP($A9,Resultaten!$A:$P,5,FALSE)="",0,10)))))</f>
        <v>6</v>
      </c>
      <c r="P9" s="7">
        <f>IF(ISERROR(VLOOKUP($A9,BNT!$A:$H,4,FALSE)=TRUE),0,IF(VLOOKUP($A9,BNT!$A:$H,4,FALSE)="JA",2,0))</f>
        <v>2</v>
      </c>
      <c r="Q9" s="7">
        <f>IF(ISERROR(VLOOKUP($A9,BNT!$A:$H,3,FALSE)=TRUE),0,IF(VLOOKUP($A9,BNT!$A:$H,3,FALSE)="JA",1,0))</f>
        <v>0</v>
      </c>
      <c r="R9" s="16">
        <f>SUM(C9:E9)+SUM(M9:Q9)</f>
        <v>81</v>
      </c>
      <c r="S9" s="12">
        <f>IF(VLOOKUP($A9,Resultaten!$A:$P,12,FALSE)&gt;38,5,IF(VLOOKUP($A9,Resultaten!$A:$P,12,FALSE)&gt;28,10,IF(VLOOKUP($A9,Resultaten!$A:$P,12,FALSE)&gt;12,15,IF(VLOOKUP($A9,Resultaten!$A:$P,12,FALSE)&gt;6,20,IF(VLOOKUP($A9,Resultaten!$A:$P,12,FALSE)="",0,25)))))</f>
        <v>25</v>
      </c>
      <c r="T9" s="12">
        <f>IF(VLOOKUP($A9,Resultaten!$A:$P,13,FALSE)&gt;38,5,IF(VLOOKUP($A9,Resultaten!$A:$P,13,FALSE)&gt;28,10,IF(VLOOKUP($A9,Resultaten!$A:$P,13,FALSE)&gt;12,15,IF(VLOOKUP($A9,Resultaten!$A:$P,13,FALSE)&gt;6,20,IF(VLOOKUP($A9,Resultaten!$A:$P,13,FALSE)="",0,25)))))</f>
        <v>15</v>
      </c>
      <c r="U9" s="12">
        <f>IF(VLOOKUP($A9,Resultaten!$A:$P,6,FALSE)&gt;38,2,IF(VLOOKUP($A9,Resultaten!$A:$P,6,FALSE)&gt;28,4,IF(VLOOKUP($A9,Resultaten!$A:$P,6,FALSE)&gt;12,6,IF(VLOOKUP($A9,Resultaten!$A:$P,6,FALSE)&gt;6,8,IF(VLOOKUP($A9,Resultaten!$A:$P,6,FALSE)="",0,10)))))</f>
        <v>6</v>
      </c>
      <c r="V9" s="12">
        <f>IF(ISERROR(VLOOKUP($A9,BNT!$A:$H,3,FALSE)=TRUE),0,IF(VLOOKUP($A9,BNT!$A:$H,3,FALSE)="JA",2,0))</f>
        <v>0</v>
      </c>
      <c r="W9" s="14">
        <f>SUM(C9:E9)+SUM(S9:V9)</f>
        <v>79</v>
      </c>
    </row>
    <row r="10" spans="1:23" x14ac:dyDescent="0.25">
      <c r="A10" s="25">
        <v>71</v>
      </c>
      <c r="B10" s="25" t="str">
        <f>VLOOKUP($A10,Para!$D$1:$E$996,2,FALSE)</f>
        <v>Antwerp Giants</v>
      </c>
      <c r="C10" s="18">
        <f>VLOOKUP($A10,'Score Algemeen'!$A$3:$S$968,5,FALSE)</f>
        <v>10</v>
      </c>
      <c r="D10" s="18">
        <f>VLOOKUP($A10,'Score Algemeen'!$A:$S,10,FALSE)</f>
        <v>15</v>
      </c>
      <c r="E10" s="18">
        <f>VLOOKUP($A10,'Score Algemeen'!$A:$S,19,FALSE)</f>
        <v>8</v>
      </c>
      <c r="F10" s="6">
        <f>IF(VLOOKUP($A10,Resultaten!$A:$P,10,FALSE)&gt;34,5,IF(VLOOKUP($A10,Resultaten!$A:$P,10,FALSE)&gt;26,10,IF(VLOOKUP($A10,Resultaten!$A:$P,10,FALSE)&gt;12,15,IF(VLOOKUP($A10,Resultaten!$A:$P,10,FALSE)&gt;6,20,IF(VLOOKUP($A10,Resultaten!$A:$P,10,FALSE)="",0,25)))))</f>
        <v>25</v>
      </c>
      <c r="G10" s="6">
        <f>IF(VLOOKUP($A10,Resultaten!$A:$P,3,FALSE)&gt;34,1,IF(VLOOKUP($A10,Resultaten!$A:$P,3,FALSE)&gt;26,2,IF(VLOOKUP($A10,Resultaten!$A:$P,3,FALSE)&gt;12,3,IF(VLOOKUP($A10,Resultaten!$A:$P,3,FALSE)&gt;6,4,IF(VLOOKUP($A10,Resultaten!$A:$P,3,FALSE)="",0,5)))))</f>
        <v>5</v>
      </c>
      <c r="H10" s="6">
        <f>IF(VLOOKUP($A10,Resultaten!$A:$P,11,FALSE)&gt;38,5,IF(VLOOKUP($A10,Resultaten!$A:$P,11,FALSE)&gt;28,10,IF(VLOOKUP($A10,Resultaten!$A:$P,11,FALSE)&gt;12,15,IF(VLOOKUP($A10,Resultaten!$A:$P,11,FALSE)&gt;6,20,IF(VLOOKUP($A10,Resultaten!$A:$P,11,FALSE)="",0,25)))))</f>
        <v>25</v>
      </c>
      <c r="I10" s="6">
        <f>IF(VLOOKUP($A10,Resultaten!$A:$P,4,FALSE)&gt;38,1,IF(VLOOKUP($A10,Resultaten!$A:$P,4,FALSE)&gt;28,2,IF(VLOOKUP($A10,Resultaten!$A:$P,4,FALSE)&gt;12,3,IF(VLOOKUP($A10,Resultaten!$A:$P,4,FALSE)&gt;6,4,IF(VLOOKUP($A10,Resultaten!$A:$P,4,FALSE)="",0,5)))))</f>
        <v>5</v>
      </c>
      <c r="J10" s="6">
        <f>IF(ISERROR(VLOOKUP($A10,BNT!$A:$H,5,FALSE)=TRUE),0,IF(VLOOKUP($A10,BNT!$A:$H,5,FALSE)="JA",2,0))</f>
        <v>2</v>
      </c>
      <c r="K10" s="6">
        <f>IF(ISERROR(VLOOKUP($A10,BNT!$A:$H,4,FALSE)=TRUE),0,IF(VLOOKUP($A10,BNT!$A:$H,4,FALSE)="JA",1,0))</f>
        <v>0</v>
      </c>
      <c r="L10" s="10">
        <f>SUM(C10:E10)+SUM(F10:K10)</f>
        <v>95</v>
      </c>
      <c r="M10" s="7">
        <f>IF(VLOOKUP($A10,Resultaten!$A:$P,11,FALSE)&gt;38,5,IF(VLOOKUP($A10,Resultaten!$A:$P,11,FALSE)&gt;28,10,IF(VLOOKUP($A10,Resultaten!$A:$P,11,FALSE)&gt;12,15,IF(VLOOKUP($A10,Resultaten!$A:$P,11,FALSE)&gt;6,20,IF(VLOOKUP($A10,Resultaten!$A:$P,11,FALSE)="",0,25)))))</f>
        <v>25</v>
      </c>
      <c r="N10" s="7">
        <f>IF(VLOOKUP($A10,Resultaten!$A:$P,12,FALSE)&gt;38,5,IF(VLOOKUP($A10,Resultaten!$A:$P,12,FALSE)&gt;28,10,IF(VLOOKUP($A10,Resultaten!$A:$P,12,FALSE)&gt;12,15,IF(VLOOKUP($A10,Resultaten!$A:$P,12,FALSE)&gt;6,20,IF(VLOOKUP($A10,Resultaten!$A:$P,12,FALSE)="",0,25)))))</f>
        <v>15</v>
      </c>
      <c r="O10" s="7">
        <f>IF(VLOOKUP($A10,Resultaten!$A:$P,5,FALSE)&gt;38,2,IF(VLOOKUP($A10,Resultaten!$A:$P,5,FALSE)&gt;28,4,IF(VLOOKUP($A10,Resultaten!$A:$P,5,FALSE)&gt;12,6,IF(VLOOKUP($A10,Resultaten!$A:$P,5,FALSE)&gt;6,8,IF(VLOOKUP($A10,Resultaten!$A:$P,5,FALSE)="",0,10)))))</f>
        <v>6</v>
      </c>
      <c r="P10" s="7">
        <f>IF(ISERROR(VLOOKUP($A10,BNT!$A:$H,4,FALSE)=TRUE),0,IF(VLOOKUP($A10,BNT!$A:$H,4,FALSE)="JA",2,0))</f>
        <v>0</v>
      </c>
      <c r="Q10" s="7">
        <f>IF(ISERROR(VLOOKUP($A10,BNT!$A:$H,3,FALSE)=TRUE),0,IF(VLOOKUP($A10,BNT!$A:$H,3,FALSE)="JA",1,0))</f>
        <v>1</v>
      </c>
      <c r="R10" s="16">
        <f>SUM(C10:E10)+SUM(M10:Q10)</f>
        <v>80</v>
      </c>
      <c r="S10" s="12">
        <f>IF(VLOOKUP($A10,Resultaten!$A:$P,12,FALSE)&gt;38,5,IF(VLOOKUP($A10,Resultaten!$A:$P,12,FALSE)&gt;28,10,IF(VLOOKUP($A10,Resultaten!$A:$P,12,FALSE)&gt;12,15,IF(VLOOKUP($A10,Resultaten!$A:$P,12,FALSE)&gt;6,20,IF(VLOOKUP($A10,Resultaten!$A:$P,12,FALSE)="",0,25)))))</f>
        <v>15</v>
      </c>
      <c r="T10" s="12">
        <f>IF(VLOOKUP($A10,Resultaten!$A:$P,13,FALSE)&gt;38,5,IF(VLOOKUP($A10,Resultaten!$A:$P,13,FALSE)&gt;28,10,IF(VLOOKUP($A10,Resultaten!$A:$P,13,FALSE)&gt;12,15,IF(VLOOKUP($A10,Resultaten!$A:$P,13,FALSE)&gt;6,20,IF(VLOOKUP($A10,Resultaten!$A:$P,13,FALSE)="",0,25)))))</f>
        <v>20</v>
      </c>
      <c r="U10" s="12">
        <f>IF(VLOOKUP($A10,Resultaten!$A:$P,6,FALSE)&gt;38,2,IF(VLOOKUP($A10,Resultaten!$A:$P,6,FALSE)&gt;28,4,IF(VLOOKUP($A10,Resultaten!$A:$P,6,FALSE)&gt;12,6,IF(VLOOKUP($A10,Resultaten!$A:$P,6,FALSE)&gt;6,8,IF(VLOOKUP($A10,Resultaten!$A:$P,6,FALSE)="",0,10)))))</f>
        <v>8</v>
      </c>
      <c r="V10" s="12">
        <f>IF(ISERROR(VLOOKUP($A10,BNT!$A:$H,3,FALSE)=TRUE),0,IF(VLOOKUP($A10,BNT!$A:$H,3,FALSE)="JA",2,0))</f>
        <v>2</v>
      </c>
      <c r="W10" s="14">
        <f>SUM(C10:E10)+SUM(S10:V10)</f>
        <v>78</v>
      </c>
    </row>
    <row r="11" spans="1:23" x14ac:dyDescent="0.25">
      <c r="A11" s="25">
        <v>320</v>
      </c>
      <c r="B11" s="25" t="str">
        <f>VLOOKUP($A11,Para!$D$1:$E$996,2,FALSE)</f>
        <v>Koninklijk Basket Team ION Waregem</v>
      </c>
      <c r="C11" s="18">
        <f>VLOOKUP($A11,'Score Algemeen'!$A$3:$S$968,5,FALSE)</f>
        <v>10</v>
      </c>
      <c r="D11" s="18">
        <f>VLOOKUP($A11,'Score Algemeen'!$A:$S,10,FALSE)</f>
        <v>15</v>
      </c>
      <c r="E11" s="18">
        <f>VLOOKUP($A11,'Score Algemeen'!$A:$S,19,FALSE)</f>
        <v>8</v>
      </c>
      <c r="F11" s="6">
        <f>IF(VLOOKUP($A11,Resultaten!$A:$P,10,FALSE)&gt;34,5,IF(VLOOKUP($A11,Resultaten!$A:$P,10,FALSE)&gt;26,10,IF(VLOOKUP($A11,Resultaten!$A:$P,10,FALSE)&gt;12,15,IF(VLOOKUP($A11,Resultaten!$A:$P,10,FALSE)&gt;6,20,IF(VLOOKUP($A11,Resultaten!$A:$P,10,FALSE)="",0,25)))))</f>
        <v>20</v>
      </c>
      <c r="G11" s="6">
        <f>IF(VLOOKUP($A11,Resultaten!$A:$P,3,FALSE)&gt;34,1,IF(VLOOKUP($A11,Resultaten!$A:$P,3,FALSE)&gt;26,2,IF(VLOOKUP($A11,Resultaten!$A:$P,3,FALSE)&gt;12,3,IF(VLOOKUP($A11,Resultaten!$A:$P,3,FALSE)&gt;6,4,IF(VLOOKUP($A11,Resultaten!$A:$P,3,FALSE)="",0,5)))))</f>
        <v>5</v>
      </c>
      <c r="H11" s="6">
        <f>IF(VLOOKUP($A11,Resultaten!$A:$P,11,FALSE)&gt;38,5,IF(VLOOKUP($A11,Resultaten!$A:$P,11,FALSE)&gt;28,10,IF(VLOOKUP($A11,Resultaten!$A:$P,11,FALSE)&gt;12,15,IF(VLOOKUP($A11,Resultaten!$A:$P,11,FALSE)&gt;6,20,IF(VLOOKUP($A11,Resultaten!$A:$P,11,FALSE)="",0,25)))))</f>
        <v>15</v>
      </c>
      <c r="I11" s="6">
        <f>IF(VLOOKUP($A11,Resultaten!$A:$P,4,FALSE)&gt;38,1,IF(VLOOKUP($A11,Resultaten!$A:$P,4,FALSE)&gt;28,2,IF(VLOOKUP($A11,Resultaten!$A:$P,4,FALSE)&gt;12,3,IF(VLOOKUP($A11,Resultaten!$A:$P,4,FALSE)&gt;6,4,IF(VLOOKUP($A11,Resultaten!$A:$P,4,FALSE)="",0,5)))))</f>
        <v>4</v>
      </c>
      <c r="J11" s="6">
        <f>IF(ISERROR(VLOOKUP($A11,BNT!$A:$H,5,FALSE)=TRUE),0,IF(VLOOKUP($A11,BNT!$A:$H,5,FALSE)="JA",2,0))</f>
        <v>0</v>
      </c>
      <c r="K11" s="6">
        <f>IF(ISERROR(VLOOKUP($A11,BNT!$A:$H,4,FALSE)=TRUE),0,IF(VLOOKUP($A11,BNT!$A:$H,4,FALSE)="JA",1,0))</f>
        <v>0</v>
      </c>
      <c r="L11" s="10">
        <f>SUM(C11:E11)+SUM(F11:K11)</f>
        <v>77</v>
      </c>
      <c r="M11" s="7">
        <f>IF(VLOOKUP($A11,Resultaten!$A:$P,11,FALSE)&gt;38,5,IF(VLOOKUP($A11,Resultaten!$A:$P,11,FALSE)&gt;28,10,IF(VLOOKUP($A11,Resultaten!$A:$P,11,FALSE)&gt;12,15,IF(VLOOKUP($A11,Resultaten!$A:$P,11,FALSE)&gt;6,20,IF(VLOOKUP($A11,Resultaten!$A:$P,11,FALSE)="",0,25)))))</f>
        <v>15</v>
      </c>
      <c r="N11" s="7">
        <f>IF(VLOOKUP($A11,Resultaten!$A:$P,12,FALSE)&gt;38,5,IF(VLOOKUP($A11,Resultaten!$A:$P,12,FALSE)&gt;28,10,IF(VLOOKUP($A11,Resultaten!$A:$P,12,FALSE)&gt;12,15,IF(VLOOKUP($A11,Resultaten!$A:$P,12,FALSE)&gt;6,20,IF(VLOOKUP($A11,Resultaten!$A:$P,12,FALSE)="",0,25)))))</f>
        <v>20</v>
      </c>
      <c r="O11" s="7">
        <f>IF(VLOOKUP($A11,Resultaten!$A:$P,5,FALSE)&gt;38,2,IF(VLOOKUP($A11,Resultaten!$A:$P,5,FALSE)&gt;28,4,IF(VLOOKUP($A11,Resultaten!$A:$P,5,FALSE)&gt;12,6,IF(VLOOKUP($A11,Resultaten!$A:$P,5,FALSE)&gt;6,8,IF(VLOOKUP($A11,Resultaten!$A:$P,5,FALSE)="",0,10)))))</f>
        <v>10</v>
      </c>
      <c r="P11" s="7">
        <f>IF(ISERROR(VLOOKUP($A11,BNT!$A:$H,4,FALSE)=TRUE),0,IF(VLOOKUP($A11,BNT!$A:$H,4,FALSE)="JA",2,0))</f>
        <v>0</v>
      </c>
      <c r="Q11" s="7">
        <f>IF(ISERROR(VLOOKUP($A11,BNT!$A:$H,3,FALSE)=TRUE),0,IF(VLOOKUP($A11,BNT!$A:$H,3,FALSE)="JA",1,0))</f>
        <v>0</v>
      </c>
      <c r="R11" s="16">
        <f>SUM(C11:E11)+SUM(M11:Q11)</f>
        <v>78</v>
      </c>
      <c r="S11" s="12">
        <f>IF(VLOOKUP($A11,Resultaten!$A:$P,12,FALSE)&gt;38,5,IF(VLOOKUP($A11,Resultaten!$A:$P,12,FALSE)&gt;28,10,IF(VLOOKUP($A11,Resultaten!$A:$P,12,FALSE)&gt;12,15,IF(VLOOKUP($A11,Resultaten!$A:$P,12,FALSE)&gt;6,20,IF(VLOOKUP($A11,Resultaten!$A:$P,12,FALSE)="",0,25)))))</f>
        <v>20</v>
      </c>
      <c r="T11" s="12">
        <f>IF(VLOOKUP($A11,Resultaten!$A:$P,13,FALSE)&gt;38,5,IF(VLOOKUP($A11,Resultaten!$A:$P,13,FALSE)&gt;28,10,IF(VLOOKUP($A11,Resultaten!$A:$P,13,FALSE)&gt;12,15,IF(VLOOKUP($A11,Resultaten!$A:$P,13,FALSE)&gt;6,20,IF(VLOOKUP($A11,Resultaten!$A:$P,13,FALSE)="",0,25)))))</f>
        <v>15</v>
      </c>
      <c r="U11" s="12">
        <f>IF(VLOOKUP($A11,Resultaten!$A:$P,6,FALSE)&gt;38,2,IF(VLOOKUP($A11,Resultaten!$A:$P,6,FALSE)&gt;28,4,IF(VLOOKUP($A11,Resultaten!$A:$P,6,FALSE)&gt;12,6,IF(VLOOKUP($A11,Resultaten!$A:$P,6,FALSE)&gt;6,8,IF(VLOOKUP($A11,Resultaten!$A:$P,6,FALSE)="",0,10)))))</f>
        <v>8</v>
      </c>
      <c r="V11" s="12">
        <f>IF(ISERROR(VLOOKUP($A11,BNT!$A:$H,3,FALSE)=TRUE),0,IF(VLOOKUP($A11,BNT!$A:$H,3,FALSE)="JA",2,0))</f>
        <v>0</v>
      </c>
      <c r="W11" s="14">
        <f>SUM(C11:E11)+SUM(S11:V11)</f>
        <v>76</v>
      </c>
    </row>
    <row r="12" spans="1:23" x14ac:dyDescent="0.25">
      <c r="A12" s="25">
        <v>1210</v>
      </c>
      <c r="B12" s="25" t="str">
        <f>VLOOKUP($A12,Para!$D$1:$E$996,2,FALSE)</f>
        <v>Stella Artois Leuven Bears</v>
      </c>
      <c r="C12" s="18">
        <f>VLOOKUP($A12,'Score Algemeen'!$A$3:$S$968,5,FALSE)</f>
        <v>6</v>
      </c>
      <c r="D12" s="18">
        <f>VLOOKUP($A12,'Score Algemeen'!$A:$S,10,FALSE)</f>
        <v>15</v>
      </c>
      <c r="E12" s="18">
        <f>VLOOKUP($A12,'Score Algemeen'!$A:$S,19,FALSE)</f>
        <v>8</v>
      </c>
      <c r="F12" s="6">
        <f>IF(VLOOKUP($A12,Resultaten!$A:$P,10,FALSE)&gt;34,5,IF(VLOOKUP($A12,Resultaten!$A:$P,10,FALSE)&gt;26,10,IF(VLOOKUP($A12,Resultaten!$A:$P,10,FALSE)&gt;12,15,IF(VLOOKUP($A12,Resultaten!$A:$P,10,FALSE)&gt;6,20,IF(VLOOKUP($A12,Resultaten!$A:$P,10,FALSE)="",0,25)))))</f>
        <v>15</v>
      </c>
      <c r="G12" s="6">
        <f>IF(VLOOKUP($A12,Resultaten!$A:$P,3,FALSE)&gt;34,1,IF(VLOOKUP($A12,Resultaten!$A:$P,3,FALSE)&gt;26,2,IF(VLOOKUP($A12,Resultaten!$A:$P,3,FALSE)&gt;12,3,IF(VLOOKUP($A12,Resultaten!$A:$P,3,FALSE)&gt;6,4,IF(VLOOKUP($A12,Resultaten!$A:$P,3,FALSE)="",0,5)))))</f>
        <v>3</v>
      </c>
      <c r="H12" s="6">
        <f>IF(VLOOKUP($A12,Resultaten!$A:$P,11,FALSE)&gt;38,5,IF(VLOOKUP($A12,Resultaten!$A:$P,11,FALSE)&gt;28,10,IF(VLOOKUP($A12,Resultaten!$A:$P,11,FALSE)&gt;12,15,IF(VLOOKUP($A12,Resultaten!$A:$P,11,FALSE)&gt;6,20,IF(VLOOKUP($A12,Resultaten!$A:$P,11,FALSE)="",0,25)))))</f>
        <v>15</v>
      </c>
      <c r="I12" s="6">
        <f>IF(VLOOKUP($A12,Resultaten!$A:$P,4,FALSE)&gt;38,1,IF(VLOOKUP($A12,Resultaten!$A:$P,4,FALSE)&gt;28,2,IF(VLOOKUP($A12,Resultaten!$A:$P,4,FALSE)&gt;12,3,IF(VLOOKUP($A12,Resultaten!$A:$P,4,FALSE)&gt;6,4,IF(VLOOKUP($A12,Resultaten!$A:$P,4,FALSE)="",0,5)))))</f>
        <v>5</v>
      </c>
      <c r="J12" s="6">
        <f>IF(ISERROR(VLOOKUP($A12,BNT!$A:$H,5,FALSE)=TRUE),0,IF(VLOOKUP($A12,BNT!$A:$H,5,FALSE)="JA",2,0))</f>
        <v>0</v>
      </c>
      <c r="K12" s="6">
        <f>IF(ISERROR(VLOOKUP($A12,BNT!$A:$H,4,FALSE)=TRUE),0,IF(VLOOKUP($A12,BNT!$A:$H,4,FALSE)="JA",1,0))</f>
        <v>1</v>
      </c>
      <c r="L12" s="10">
        <f>SUM(C12:E12)+SUM(F12:K12)</f>
        <v>68</v>
      </c>
      <c r="M12" s="7">
        <f>IF(VLOOKUP($A12,Resultaten!$A:$P,11,FALSE)&gt;38,5,IF(VLOOKUP($A12,Resultaten!$A:$P,11,FALSE)&gt;28,10,IF(VLOOKUP($A12,Resultaten!$A:$P,11,FALSE)&gt;12,15,IF(VLOOKUP($A12,Resultaten!$A:$P,11,FALSE)&gt;6,20,IF(VLOOKUP($A12,Resultaten!$A:$P,11,FALSE)="",0,25)))))</f>
        <v>15</v>
      </c>
      <c r="N12" s="7">
        <f>IF(VLOOKUP($A12,Resultaten!$A:$P,12,FALSE)&gt;38,5,IF(VLOOKUP($A12,Resultaten!$A:$P,12,FALSE)&gt;28,10,IF(VLOOKUP($A12,Resultaten!$A:$P,12,FALSE)&gt;12,15,IF(VLOOKUP($A12,Resultaten!$A:$P,12,FALSE)&gt;6,20,IF(VLOOKUP($A12,Resultaten!$A:$P,12,FALSE)="",0,25)))))</f>
        <v>20</v>
      </c>
      <c r="O12" s="7">
        <f>IF(VLOOKUP($A12,Resultaten!$A:$P,5,FALSE)&gt;38,2,IF(VLOOKUP($A12,Resultaten!$A:$P,5,FALSE)&gt;28,4,IF(VLOOKUP($A12,Resultaten!$A:$P,5,FALSE)&gt;12,6,IF(VLOOKUP($A12,Resultaten!$A:$P,5,FALSE)&gt;6,8,IF(VLOOKUP($A12,Resultaten!$A:$P,5,FALSE)="",0,10)))))</f>
        <v>8</v>
      </c>
      <c r="P12" s="7">
        <f>IF(ISERROR(VLOOKUP($A12,BNT!$A:$H,4,FALSE)=TRUE),0,IF(VLOOKUP($A12,BNT!$A:$H,4,FALSE)="JA",2,0))</f>
        <v>2</v>
      </c>
      <c r="Q12" s="7">
        <f>IF(ISERROR(VLOOKUP($A12,BNT!$A:$H,3,FALSE)=TRUE),0,IF(VLOOKUP($A12,BNT!$A:$H,3,FALSE)="JA",1,0))</f>
        <v>0</v>
      </c>
      <c r="R12" s="16">
        <f>SUM(C12:E12)+SUM(M12:Q12)</f>
        <v>74</v>
      </c>
      <c r="S12" s="12">
        <f>IF(VLOOKUP($A12,Resultaten!$A:$P,12,FALSE)&gt;38,5,IF(VLOOKUP($A12,Resultaten!$A:$P,12,FALSE)&gt;28,10,IF(VLOOKUP($A12,Resultaten!$A:$P,12,FALSE)&gt;12,15,IF(VLOOKUP($A12,Resultaten!$A:$P,12,FALSE)&gt;6,20,IF(VLOOKUP($A12,Resultaten!$A:$P,12,FALSE)="",0,25)))))</f>
        <v>20</v>
      </c>
      <c r="T12" s="12">
        <f>IF(VLOOKUP($A12,Resultaten!$A:$P,13,FALSE)&gt;38,5,IF(VLOOKUP($A12,Resultaten!$A:$P,13,FALSE)&gt;28,10,IF(VLOOKUP($A12,Resultaten!$A:$P,13,FALSE)&gt;12,15,IF(VLOOKUP($A12,Resultaten!$A:$P,13,FALSE)&gt;6,20,IF(VLOOKUP($A12,Resultaten!$A:$P,13,FALSE)="",0,25)))))</f>
        <v>25</v>
      </c>
      <c r="U12" s="12">
        <f>IF(VLOOKUP($A12,Resultaten!$A:$P,6,FALSE)&gt;38,2,IF(VLOOKUP($A12,Resultaten!$A:$P,6,FALSE)&gt;28,4,IF(VLOOKUP($A12,Resultaten!$A:$P,6,FALSE)&gt;12,6,IF(VLOOKUP($A12,Resultaten!$A:$P,6,FALSE)&gt;6,8,IF(VLOOKUP($A12,Resultaten!$A:$P,6,FALSE)="",0,10)))))</f>
        <v>2</v>
      </c>
      <c r="V12" s="12">
        <f>IF(ISERROR(VLOOKUP($A12,BNT!$A:$H,3,FALSE)=TRUE),0,IF(VLOOKUP($A12,BNT!$A:$H,3,FALSE)="JA",2,0))</f>
        <v>0</v>
      </c>
      <c r="W12" s="14">
        <f>SUM(C12:E12)+SUM(S12:V12)</f>
        <v>76</v>
      </c>
    </row>
    <row r="13" spans="1:23" x14ac:dyDescent="0.25">
      <c r="A13" s="25">
        <v>1888</v>
      </c>
      <c r="B13" s="25" t="str">
        <f>VLOOKUP($A13,Para!$D$1:$E$996,2,FALSE)</f>
        <v>GSG Aarschot</v>
      </c>
      <c r="C13" s="18">
        <f>VLOOKUP($A13,'Score Algemeen'!$A$3:$S$968,5,FALSE)</f>
        <v>10</v>
      </c>
      <c r="D13" s="18">
        <f>VLOOKUP($A13,'Score Algemeen'!$A:$S,10,FALSE)</f>
        <v>14</v>
      </c>
      <c r="E13" s="18">
        <f>VLOOKUP($A13,'Score Algemeen'!$A:$S,19,FALSE)</f>
        <v>8</v>
      </c>
      <c r="F13" s="6">
        <f>IF(VLOOKUP($A13,Resultaten!$A:$P,10,FALSE)&gt;34,5,IF(VLOOKUP($A13,Resultaten!$A:$P,10,FALSE)&gt;26,10,IF(VLOOKUP($A13,Resultaten!$A:$P,10,FALSE)&gt;12,15,IF(VLOOKUP($A13,Resultaten!$A:$P,10,FALSE)&gt;6,20,IF(VLOOKUP($A13,Resultaten!$A:$P,10,FALSE)="",0,25)))))</f>
        <v>10</v>
      </c>
      <c r="G13" s="6">
        <f>IF(VLOOKUP($A13,Resultaten!$A:$P,3,FALSE)&gt;34,1,IF(VLOOKUP($A13,Resultaten!$A:$P,3,FALSE)&gt;26,2,IF(VLOOKUP($A13,Resultaten!$A:$P,3,FALSE)&gt;12,3,IF(VLOOKUP($A13,Resultaten!$A:$P,3,FALSE)&gt;6,4,IF(VLOOKUP($A13,Resultaten!$A:$P,3,FALSE)="",0,5)))))</f>
        <v>0</v>
      </c>
      <c r="H13" s="6">
        <f>IF(VLOOKUP($A13,Resultaten!$A:$P,11,FALSE)&gt;38,5,IF(VLOOKUP($A13,Resultaten!$A:$P,11,FALSE)&gt;28,10,IF(VLOOKUP($A13,Resultaten!$A:$P,11,FALSE)&gt;12,15,IF(VLOOKUP($A13,Resultaten!$A:$P,11,FALSE)&gt;6,20,IF(VLOOKUP($A13,Resultaten!$A:$P,11,FALSE)="",0,25)))))</f>
        <v>15</v>
      </c>
      <c r="I13" s="6">
        <f>IF(VLOOKUP($A13,Resultaten!$A:$P,4,FALSE)&gt;38,1,IF(VLOOKUP($A13,Resultaten!$A:$P,4,FALSE)&gt;28,2,IF(VLOOKUP($A13,Resultaten!$A:$P,4,FALSE)&gt;12,3,IF(VLOOKUP($A13,Resultaten!$A:$P,4,FALSE)&gt;6,4,IF(VLOOKUP($A13,Resultaten!$A:$P,4,FALSE)="",0,5)))))</f>
        <v>5</v>
      </c>
      <c r="J13" s="6">
        <f>IF(ISERROR(VLOOKUP($A13,BNT!$A:$H,5,FALSE)=TRUE),0,IF(VLOOKUP($A13,BNT!$A:$H,5,FALSE)="JA",2,0))</f>
        <v>0</v>
      </c>
      <c r="K13" s="6">
        <f>IF(ISERROR(VLOOKUP($A13,BNT!$A:$H,4,FALSE)=TRUE),0,IF(VLOOKUP($A13,BNT!$A:$H,4,FALSE)="JA",1,0))</f>
        <v>0</v>
      </c>
      <c r="L13" s="10">
        <f>SUM(C13:E13)+SUM(F13:K13)</f>
        <v>62</v>
      </c>
      <c r="M13" s="7">
        <f>IF(VLOOKUP($A13,Resultaten!$A:$P,11,FALSE)&gt;38,5,IF(VLOOKUP($A13,Resultaten!$A:$P,11,FALSE)&gt;28,10,IF(VLOOKUP($A13,Resultaten!$A:$P,11,FALSE)&gt;12,15,IF(VLOOKUP($A13,Resultaten!$A:$P,11,FALSE)&gt;6,20,IF(VLOOKUP($A13,Resultaten!$A:$P,11,FALSE)="",0,25)))))</f>
        <v>15</v>
      </c>
      <c r="N13" s="7">
        <f>IF(VLOOKUP($A13,Resultaten!$A:$P,12,FALSE)&gt;38,5,IF(VLOOKUP($A13,Resultaten!$A:$P,12,FALSE)&gt;28,10,IF(VLOOKUP($A13,Resultaten!$A:$P,12,FALSE)&gt;12,15,IF(VLOOKUP($A13,Resultaten!$A:$P,12,FALSE)&gt;6,20,IF(VLOOKUP($A13,Resultaten!$A:$P,12,FALSE)="",0,25)))))</f>
        <v>20</v>
      </c>
      <c r="O13" s="7">
        <f>IF(VLOOKUP($A13,Resultaten!$A:$P,5,FALSE)&gt;38,2,IF(VLOOKUP($A13,Resultaten!$A:$P,5,FALSE)&gt;28,4,IF(VLOOKUP($A13,Resultaten!$A:$P,5,FALSE)&gt;12,6,IF(VLOOKUP($A13,Resultaten!$A:$P,5,FALSE)&gt;6,8,IF(VLOOKUP($A13,Resultaten!$A:$P,5,FALSE)="",0,10)))))</f>
        <v>8</v>
      </c>
      <c r="P13" s="7">
        <f>IF(ISERROR(VLOOKUP($A13,BNT!$A:$H,4,FALSE)=TRUE),0,IF(VLOOKUP($A13,BNT!$A:$H,4,FALSE)="JA",2,0))</f>
        <v>0</v>
      </c>
      <c r="Q13" s="7">
        <f>IF(ISERROR(VLOOKUP($A13,BNT!$A:$H,3,FALSE)=TRUE),0,IF(VLOOKUP($A13,BNT!$A:$H,3,FALSE)="JA",1,0))</f>
        <v>0</v>
      </c>
      <c r="R13" s="16">
        <f>SUM(C13:E13)+SUM(M13:Q13)</f>
        <v>75</v>
      </c>
      <c r="S13" s="12">
        <f>IF(VLOOKUP($A13,Resultaten!$A:$P,12,FALSE)&gt;38,5,IF(VLOOKUP($A13,Resultaten!$A:$P,12,FALSE)&gt;28,10,IF(VLOOKUP($A13,Resultaten!$A:$P,12,FALSE)&gt;12,15,IF(VLOOKUP($A13,Resultaten!$A:$P,12,FALSE)&gt;6,20,IF(VLOOKUP($A13,Resultaten!$A:$P,12,FALSE)="",0,25)))))</f>
        <v>20</v>
      </c>
      <c r="T13" s="12">
        <f>IF(VLOOKUP($A13,Resultaten!$A:$P,13,FALSE)&gt;38,5,IF(VLOOKUP($A13,Resultaten!$A:$P,13,FALSE)&gt;28,10,IF(VLOOKUP($A13,Resultaten!$A:$P,13,FALSE)&gt;12,15,IF(VLOOKUP($A13,Resultaten!$A:$P,13,FALSE)&gt;6,20,IF(VLOOKUP($A13,Resultaten!$A:$P,13,FALSE)="",0,25)))))</f>
        <v>15</v>
      </c>
      <c r="U13" s="12">
        <f>IF(VLOOKUP($A13,Resultaten!$A:$P,6,FALSE)&gt;38,2,IF(VLOOKUP($A13,Resultaten!$A:$P,6,FALSE)&gt;28,4,IF(VLOOKUP($A13,Resultaten!$A:$P,6,FALSE)&gt;12,6,IF(VLOOKUP($A13,Resultaten!$A:$P,6,FALSE)&gt;6,8,IF(VLOOKUP($A13,Resultaten!$A:$P,6,FALSE)="",0,10)))))</f>
        <v>8</v>
      </c>
      <c r="V13" s="12">
        <f>IF(ISERROR(VLOOKUP($A13,BNT!$A:$H,3,FALSE)=TRUE),0,IF(VLOOKUP($A13,BNT!$A:$H,3,FALSE)="JA",2,0))</f>
        <v>0</v>
      </c>
      <c r="W13" s="14">
        <f>SUM(C13:E13)+SUM(S13:V13)</f>
        <v>75</v>
      </c>
    </row>
    <row r="14" spans="1:23" x14ac:dyDescent="0.25">
      <c r="A14" s="25">
        <v>249</v>
      </c>
      <c r="B14" s="25" t="str">
        <f>VLOOKUP($A14,Para!$D$1:$E$996,2,FALSE)</f>
        <v>Okapi Aalst</v>
      </c>
      <c r="C14" s="18">
        <f>VLOOKUP($A14,'Score Algemeen'!$A$3:$S$968,5,FALSE)</f>
        <v>10</v>
      </c>
      <c r="D14" s="18">
        <f>VLOOKUP($A14,'Score Algemeen'!$A:$S,10,FALSE)</f>
        <v>11</v>
      </c>
      <c r="E14" s="18">
        <f>VLOOKUP($A14,'Score Algemeen'!$A:$S,19,FALSE)</f>
        <v>8</v>
      </c>
      <c r="F14" s="6">
        <f>IF(VLOOKUP($A14,Resultaten!$A:$P,10,FALSE)&gt;34,5,IF(VLOOKUP($A14,Resultaten!$A:$P,10,FALSE)&gt;26,10,IF(VLOOKUP($A14,Resultaten!$A:$P,10,FALSE)&gt;12,15,IF(VLOOKUP($A14,Resultaten!$A:$P,10,FALSE)&gt;6,20,IF(VLOOKUP($A14,Resultaten!$A:$P,10,FALSE)="",0,25)))))</f>
        <v>20</v>
      </c>
      <c r="G14" s="6">
        <f>IF(VLOOKUP($A14,Resultaten!$A:$P,3,FALSE)&gt;34,1,IF(VLOOKUP($A14,Resultaten!$A:$P,3,FALSE)&gt;26,2,IF(VLOOKUP($A14,Resultaten!$A:$P,3,FALSE)&gt;12,3,IF(VLOOKUP($A14,Resultaten!$A:$P,3,FALSE)&gt;6,4,IF(VLOOKUP($A14,Resultaten!$A:$P,3,FALSE)="",0,5)))))</f>
        <v>4</v>
      </c>
      <c r="H14" s="6">
        <f>IF(VLOOKUP($A14,Resultaten!$A:$P,11,FALSE)&gt;38,5,IF(VLOOKUP($A14,Resultaten!$A:$P,11,FALSE)&gt;28,10,IF(VLOOKUP($A14,Resultaten!$A:$P,11,FALSE)&gt;12,15,IF(VLOOKUP($A14,Resultaten!$A:$P,11,FALSE)&gt;6,20,IF(VLOOKUP($A14,Resultaten!$A:$P,11,FALSE)="",0,25)))))</f>
        <v>15</v>
      </c>
      <c r="I14" s="6">
        <f>IF(VLOOKUP($A14,Resultaten!$A:$P,4,FALSE)&gt;38,1,IF(VLOOKUP($A14,Resultaten!$A:$P,4,FALSE)&gt;28,2,IF(VLOOKUP($A14,Resultaten!$A:$P,4,FALSE)&gt;12,3,IF(VLOOKUP($A14,Resultaten!$A:$P,4,FALSE)&gt;6,4,IF(VLOOKUP($A14,Resultaten!$A:$P,4,FALSE)="",0,5)))))</f>
        <v>4</v>
      </c>
      <c r="J14" s="6">
        <f>IF(ISERROR(VLOOKUP($A14,BNT!$A:$H,5,FALSE)=TRUE),0,IF(VLOOKUP($A14,BNT!$A:$H,5,FALSE)="JA",2,0))</f>
        <v>2</v>
      </c>
      <c r="K14" s="6">
        <f>IF(ISERROR(VLOOKUP($A14,BNT!$A:$H,4,FALSE)=TRUE),0,IF(VLOOKUP($A14,BNT!$A:$H,4,FALSE)="JA",1,0))</f>
        <v>0</v>
      </c>
      <c r="L14" s="10">
        <f>SUM(C14:E14)+SUM(F14:K14)</f>
        <v>74</v>
      </c>
      <c r="M14" s="7">
        <f>IF(VLOOKUP($A14,Resultaten!$A:$P,11,FALSE)&gt;38,5,IF(VLOOKUP($A14,Resultaten!$A:$P,11,FALSE)&gt;28,10,IF(VLOOKUP($A14,Resultaten!$A:$P,11,FALSE)&gt;12,15,IF(VLOOKUP($A14,Resultaten!$A:$P,11,FALSE)&gt;6,20,IF(VLOOKUP($A14,Resultaten!$A:$P,11,FALSE)="",0,25)))))</f>
        <v>15</v>
      </c>
      <c r="N14" s="7">
        <f>IF(VLOOKUP($A14,Resultaten!$A:$P,12,FALSE)&gt;38,5,IF(VLOOKUP($A14,Resultaten!$A:$P,12,FALSE)&gt;28,10,IF(VLOOKUP($A14,Resultaten!$A:$P,12,FALSE)&gt;12,15,IF(VLOOKUP($A14,Resultaten!$A:$P,12,FALSE)&gt;6,20,IF(VLOOKUP($A14,Resultaten!$A:$P,12,FALSE)="",0,25)))))</f>
        <v>15</v>
      </c>
      <c r="O14" s="7">
        <f>IF(VLOOKUP($A14,Resultaten!$A:$P,5,FALSE)&gt;38,2,IF(VLOOKUP($A14,Resultaten!$A:$P,5,FALSE)&gt;28,4,IF(VLOOKUP($A14,Resultaten!$A:$P,5,FALSE)&gt;12,6,IF(VLOOKUP($A14,Resultaten!$A:$P,5,FALSE)&gt;6,8,IF(VLOOKUP($A14,Resultaten!$A:$P,5,FALSE)="",0,10)))))</f>
        <v>8</v>
      </c>
      <c r="P14" s="7">
        <f>IF(ISERROR(VLOOKUP($A14,BNT!$A:$H,4,FALSE)=TRUE),0,IF(VLOOKUP($A14,BNT!$A:$H,4,FALSE)="JA",2,0))</f>
        <v>0</v>
      </c>
      <c r="Q14" s="7">
        <f>IF(ISERROR(VLOOKUP($A14,BNT!$A:$H,3,FALSE)=TRUE),0,IF(VLOOKUP($A14,BNT!$A:$H,3,FALSE)="JA",1,0))</f>
        <v>0</v>
      </c>
      <c r="R14" s="16">
        <f>SUM(C14:E14)+SUM(M14:Q14)</f>
        <v>67</v>
      </c>
      <c r="S14" s="12">
        <f>IF(VLOOKUP($A14,Resultaten!$A:$P,12,FALSE)&gt;38,5,IF(VLOOKUP($A14,Resultaten!$A:$P,12,FALSE)&gt;28,10,IF(VLOOKUP($A14,Resultaten!$A:$P,12,FALSE)&gt;12,15,IF(VLOOKUP($A14,Resultaten!$A:$P,12,FALSE)&gt;6,20,IF(VLOOKUP($A14,Resultaten!$A:$P,12,FALSE)="",0,25)))))</f>
        <v>15</v>
      </c>
      <c r="T14" s="12">
        <f>IF(VLOOKUP($A14,Resultaten!$A:$P,13,FALSE)&gt;38,5,IF(VLOOKUP($A14,Resultaten!$A:$P,13,FALSE)&gt;28,10,IF(VLOOKUP($A14,Resultaten!$A:$P,13,FALSE)&gt;12,15,IF(VLOOKUP($A14,Resultaten!$A:$P,13,FALSE)&gt;6,20,IF(VLOOKUP($A14,Resultaten!$A:$P,13,FALSE)="",0,25)))))</f>
        <v>25</v>
      </c>
      <c r="U14" s="12">
        <f>IF(VLOOKUP($A14,Resultaten!$A:$P,6,FALSE)&gt;38,2,IF(VLOOKUP($A14,Resultaten!$A:$P,6,FALSE)&gt;28,4,IF(VLOOKUP($A14,Resultaten!$A:$P,6,FALSE)&gt;12,6,IF(VLOOKUP($A14,Resultaten!$A:$P,6,FALSE)&gt;6,8,IF(VLOOKUP($A14,Resultaten!$A:$P,6,FALSE)="",0,10)))))</f>
        <v>6</v>
      </c>
      <c r="V14" s="12">
        <f>IF(ISERROR(VLOOKUP($A14,BNT!$A:$H,3,FALSE)=TRUE),0,IF(VLOOKUP($A14,BNT!$A:$H,3,FALSE)="JA",2,0))</f>
        <v>0</v>
      </c>
      <c r="W14" s="14">
        <f>SUM(C14:E14)+SUM(S14:V14)</f>
        <v>75</v>
      </c>
    </row>
    <row r="15" spans="1:23" x14ac:dyDescent="0.25">
      <c r="A15" s="25">
        <v>1389</v>
      </c>
      <c r="B15" s="25" t="str">
        <f>VLOOKUP($A15,Para!$D$1:$E$996,2,FALSE)</f>
        <v>Rucon Gembo Koninklijke basketbalclub Borgerhout</v>
      </c>
      <c r="C15" s="18">
        <f>VLOOKUP($A15,'Score Algemeen'!$A$3:$S$968,5,FALSE)</f>
        <v>10</v>
      </c>
      <c r="D15" s="18">
        <f>VLOOKUP($A15,'Score Algemeen'!$A:$S,10,FALSE)</f>
        <v>15</v>
      </c>
      <c r="E15" s="18">
        <f>VLOOKUP($A15,'Score Algemeen'!$A:$S,19,FALSE)</f>
        <v>8</v>
      </c>
      <c r="F15" s="6">
        <f>IF(VLOOKUP($A15,Resultaten!$A:$P,10,FALSE)&gt;34,5,IF(VLOOKUP($A15,Resultaten!$A:$P,10,FALSE)&gt;26,10,IF(VLOOKUP($A15,Resultaten!$A:$P,10,FALSE)&gt;12,15,IF(VLOOKUP($A15,Resultaten!$A:$P,10,FALSE)&gt;6,20,IF(VLOOKUP($A15,Resultaten!$A:$P,10,FALSE)="",0,25)))))</f>
        <v>15</v>
      </c>
      <c r="G15" s="6">
        <f>IF(VLOOKUP($A15,Resultaten!$A:$P,3,FALSE)&gt;34,1,IF(VLOOKUP($A15,Resultaten!$A:$P,3,FALSE)&gt;26,2,IF(VLOOKUP($A15,Resultaten!$A:$P,3,FALSE)&gt;12,3,IF(VLOOKUP($A15,Resultaten!$A:$P,3,FALSE)&gt;6,4,IF(VLOOKUP($A15,Resultaten!$A:$P,3,FALSE)="",0,5)))))</f>
        <v>5</v>
      </c>
      <c r="H15" s="6">
        <f>IF(VLOOKUP($A15,Resultaten!$A:$P,11,FALSE)&gt;38,5,IF(VLOOKUP($A15,Resultaten!$A:$P,11,FALSE)&gt;28,10,IF(VLOOKUP($A15,Resultaten!$A:$P,11,FALSE)&gt;12,15,IF(VLOOKUP($A15,Resultaten!$A:$P,11,FALSE)&gt;6,20,IF(VLOOKUP($A15,Resultaten!$A:$P,11,FALSE)="",0,25)))))</f>
        <v>15</v>
      </c>
      <c r="I15" s="6">
        <f>IF(VLOOKUP($A15,Resultaten!$A:$P,4,FALSE)&gt;38,1,IF(VLOOKUP($A15,Resultaten!$A:$P,4,FALSE)&gt;28,2,IF(VLOOKUP($A15,Resultaten!$A:$P,4,FALSE)&gt;12,3,IF(VLOOKUP($A15,Resultaten!$A:$P,4,FALSE)&gt;6,4,IF(VLOOKUP($A15,Resultaten!$A:$P,4,FALSE)="",0,5)))))</f>
        <v>1</v>
      </c>
      <c r="J15" s="6">
        <f>IF(ISERROR(VLOOKUP($A15,BNT!$A:$H,5,FALSE)=TRUE),0,IF(VLOOKUP($A15,BNT!$A:$H,5,FALSE)="JA",2,0))</f>
        <v>0</v>
      </c>
      <c r="K15" s="6">
        <f>IF(ISERROR(VLOOKUP($A15,BNT!$A:$H,4,FALSE)=TRUE),0,IF(VLOOKUP($A15,BNT!$A:$H,4,FALSE)="JA",1,0))</f>
        <v>0</v>
      </c>
      <c r="L15" s="10">
        <f>SUM(C15:E15)+SUM(F15:K15)</f>
        <v>69</v>
      </c>
      <c r="M15" s="7">
        <f>IF(VLOOKUP($A15,Resultaten!$A:$P,11,FALSE)&gt;38,5,IF(VLOOKUP($A15,Resultaten!$A:$P,11,FALSE)&gt;28,10,IF(VLOOKUP($A15,Resultaten!$A:$P,11,FALSE)&gt;12,15,IF(VLOOKUP($A15,Resultaten!$A:$P,11,FALSE)&gt;6,20,IF(VLOOKUP($A15,Resultaten!$A:$P,11,FALSE)="",0,25)))))</f>
        <v>15</v>
      </c>
      <c r="N15" s="7">
        <f>IF(VLOOKUP($A15,Resultaten!$A:$P,12,FALSE)&gt;38,5,IF(VLOOKUP($A15,Resultaten!$A:$P,12,FALSE)&gt;28,10,IF(VLOOKUP($A15,Resultaten!$A:$P,12,FALSE)&gt;12,15,IF(VLOOKUP($A15,Resultaten!$A:$P,12,FALSE)&gt;6,20,IF(VLOOKUP($A15,Resultaten!$A:$P,12,FALSE)="",0,25)))))</f>
        <v>15</v>
      </c>
      <c r="O15" s="7">
        <f>IF(VLOOKUP($A15,Resultaten!$A:$P,5,FALSE)&gt;38,2,IF(VLOOKUP($A15,Resultaten!$A:$P,5,FALSE)&gt;28,4,IF(VLOOKUP($A15,Resultaten!$A:$P,5,FALSE)&gt;12,6,IF(VLOOKUP($A15,Resultaten!$A:$P,5,FALSE)&gt;6,8,IF(VLOOKUP($A15,Resultaten!$A:$P,5,FALSE)="",0,10)))))</f>
        <v>4</v>
      </c>
      <c r="P15" s="7">
        <f>IF(ISERROR(VLOOKUP($A15,BNT!$A:$H,4,FALSE)=TRUE),0,IF(VLOOKUP($A15,BNT!$A:$H,4,FALSE)="JA",2,0))</f>
        <v>0</v>
      </c>
      <c r="Q15" s="7">
        <f>IF(ISERROR(VLOOKUP($A15,BNT!$A:$H,3,FALSE)=TRUE),0,IF(VLOOKUP($A15,BNT!$A:$H,3,FALSE)="JA",1,0))</f>
        <v>0</v>
      </c>
      <c r="R15" s="16">
        <f>SUM(C15:E15)+SUM(M15:Q15)</f>
        <v>67</v>
      </c>
      <c r="S15" s="12">
        <f>IF(VLOOKUP($A15,Resultaten!$A:$P,12,FALSE)&gt;38,5,IF(VLOOKUP($A15,Resultaten!$A:$P,12,FALSE)&gt;28,10,IF(VLOOKUP($A15,Resultaten!$A:$P,12,FALSE)&gt;12,15,IF(VLOOKUP($A15,Resultaten!$A:$P,12,FALSE)&gt;6,20,IF(VLOOKUP($A15,Resultaten!$A:$P,12,FALSE)="",0,25)))))</f>
        <v>15</v>
      </c>
      <c r="T15" s="12">
        <f>IF(VLOOKUP($A15,Resultaten!$A:$P,13,FALSE)&gt;38,5,IF(VLOOKUP($A15,Resultaten!$A:$P,13,FALSE)&gt;28,10,IF(VLOOKUP($A15,Resultaten!$A:$P,13,FALSE)&gt;12,15,IF(VLOOKUP($A15,Resultaten!$A:$P,13,FALSE)&gt;6,20,IF(VLOOKUP($A15,Resultaten!$A:$P,13,FALSE)="",0,25)))))</f>
        <v>15</v>
      </c>
      <c r="U15" s="12">
        <f>IF(VLOOKUP($A15,Resultaten!$A:$P,6,FALSE)&gt;38,2,IF(VLOOKUP($A15,Resultaten!$A:$P,6,FALSE)&gt;28,4,IF(VLOOKUP($A15,Resultaten!$A:$P,6,FALSE)&gt;12,6,IF(VLOOKUP($A15,Resultaten!$A:$P,6,FALSE)&gt;6,8,IF(VLOOKUP($A15,Resultaten!$A:$P,6,FALSE)="",0,10)))))</f>
        <v>6</v>
      </c>
      <c r="V15" s="12">
        <f>IF(ISERROR(VLOOKUP($A15,BNT!$A:$H,3,FALSE)=TRUE),0,IF(VLOOKUP($A15,BNT!$A:$H,3,FALSE)="JA",2,0))</f>
        <v>0</v>
      </c>
      <c r="W15" s="14">
        <f>SUM(C15:E15)+SUM(S15:V15)</f>
        <v>69</v>
      </c>
    </row>
    <row r="16" spans="1:23" x14ac:dyDescent="0.25">
      <c r="A16" s="25">
        <v>1696</v>
      </c>
      <c r="B16" s="25" t="str">
        <f>VLOOKUP($A16,Para!$D$1:$E$996,2,FALSE)</f>
        <v>BC Asse-Ternat</v>
      </c>
      <c r="C16" s="18">
        <f>VLOOKUP($A16,'Score Algemeen'!$A$3:$S$968,5,FALSE)</f>
        <v>10</v>
      </c>
      <c r="D16" s="18">
        <f>VLOOKUP($A16,'Score Algemeen'!$A:$S,10,FALSE)</f>
        <v>10</v>
      </c>
      <c r="E16" s="18">
        <f>VLOOKUP($A16,'Score Algemeen'!$A:$S,19,FALSE)</f>
        <v>8</v>
      </c>
      <c r="F16" s="6">
        <f>IF(VLOOKUP($A16,Resultaten!$A:$P,10,FALSE)&gt;34,5,IF(VLOOKUP($A16,Resultaten!$A:$P,10,FALSE)&gt;26,10,IF(VLOOKUP($A16,Resultaten!$A:$P,10,FALSE)&gt;12,15,IF(VLOOKUP($A16,Resultaten!$A:$P,10,FALSE)&gt;6,20,IF(VLOOKUP($A16,Resultaten!$A:$P,10,FALSE)="",0,25)))))</f>
        <v>20</v>
      </c>
      <c r="G16" s="6">
        <f>IF(VLOOKUP($A16,Resultaten!$A:$P,3,FALSE)&gt;34,1,IF(VLOOKUP($A16,Resultaten!$A:$P,3,FALSE)&gt;26,2,IF(VLOOKUP($A16,Resultaten!$A:$P,3,FALSE)&gt;12,3,IF(VLOOKUP($A16,Resultaten!$A:$P,3,FALSE)&gt;6,4,IF(VLOOKUP($A16,Resultaten!$A:$P,3,FALSE)="",0,5)))))</f>
        <v>3</v>
      </c>
      <c r="H16" s="6">
        <f>IF(VLOOKUP($A16,Resultaten!$A:$P,11,FALSE)&gt;38,5,IF(VLOOKUP($A16,Resultaten!$A:$P,11,FALSE)&gt;28,10,IF(VLOOKUP($A16,Resultaten!$A:$P,11,FALSE)&gt;12,15,IF(VLOOKUP($A16,Resultaten!$A:$P,11,FALSE)&gt;6,20,IF(VLOOKUP($A16,Resultaten!$A:$P,11,FALSE)="",0,25)))))</f>
        <v>15</v>
      </c>
      <c r="I16" s="6">
        <f>IF(VLOOKUP($A16,Resultaten!$A:$P,4,FALSE)&gt;38,1,IF(VLOOKUP($A16,Resultaten!$A:$P,4,FALSE)&gt;28,2,IF(VLOOKUP($A16,Resultaten!$A:$P,4,FALSE)&gt;12,3,IF(VLOOKUP($A16,Resultaten!$A:$P,4,FALSE)&gt;6,4,IF(VLOOKUP($A16,Resultaten!$A:$P,4,FALSE)="",0,5)))))</f>
        <v>2</v>
      </c>
      <c r="J16" s="6">
        <f>IF(ISERROR(VLOOKUP($A16,BNT!$A:$H,5,FALSE)=TRUE),0,IF(VLOOKUP($A16,BNT!$A:$H,5,FALSE)="JA",2,0))</f>
        <v>0</v>
      </c>
      <c r="K16" s="6">
        <f>IF(ISERROR(VLOOKUP($A16,BNT!$A:$H,4,FALSE)=TRUE),0,IF(VLOOKUP($A16,BNT!$A:$H,4,FALSE)="JA",1,0))</f>
        <v>0</v>
      </c>
      <c r="L16" s="10">
        <f>SUM(C16:E16)+SUM(F16:K16)</f>
        <v>68</v>
      </c>
      <c r="M16" s="7">
        <f>IF(VLOOKUP($A16,Resultaten!$A:$P,11,FALSE)&gt;38,5,IF(VLOOKUP($A16,Resultaten!$A:$P,11,FALSE)&gt;28,10,IF(VLOOKUP($A16,Resultaten!$A:$P,11,FALSE)&gt;12,15,IF(VLOOKUP($A16,Resultaten!$A:$P,11,FALSE)&gt;6,20,IF(VLOOKUP($A16,Resultaten!$A:$P,11,FALSE)="",0,25)))))</f>
        <v>15</v>
      </c>
      <c r="N16" s="7">
        <f>IF(VLOOKUP($A16,Resultaten!$A:$P,12,FALSE)&gt;38,5,IF(VLOOKUP($A16,Resultaten!$A:$P,12,FALSE)&gt;28,10,IF(VLOOKUP($A16,Resultaten!$A:$P,12,FALSE)&gt;12,15,IF(VLOOKUP($A16,Resultaten!$A:$P,12,FALSE)&gt;6,20,IF(VLOOKUP($A16,Resultaten!$A:$P,12,FALSE)="",0,25)))))</f>
        <v>20</v>
      </c>
      <c r="O16" s="7">
        <f>IF(VLOOKUP($A16,Resultaten!$A:$P,5,FALSE)&gt;38,2,IF(VLOOKUP($A16,Resultaten!$A:$P,5,FALSE)&gt;28,4,IF(VLOOKUP($A16,Resultaten!$A:$P,5,FALSE)&gt;12,6,IF(VLOOKUP($A16,Resultaten!$A:$P,5,FALSE)&gt;6,8,IF(VLOOKUP($A16,Resultaten!$A:$P,5,FALSE)="",0,10)))))</f>
        <v>4</v>
      </c>
      <c r="P16" s="7">
        <f>IF(ISERROR(VLOOKUP($A16,BNT!$A:$H,4,FALSE)=TRUE),0,IF(VLOOKUP($A16,BNT!$A:$H,4,FALSE)="JA",2,0))</f>
        <v>0</v>
      </c>
      <c r="Q16" s="7">
        <f>IF(ISERROR(VLOOKUP($A16,BNT!$A:$H,3,FALSE)=TRUE),0,IF(VLOOKUP($A16,BNT!$A:$H,3,FALSE)="JA",1,0))</f>
        <v>0</v>
      </c>
      <c r="R16" s="16">
        <f>SUM(C16:E16)+SUM(M16:Q16)</f>
        <v>67</v>
      </c>
      <c r="S16" s="12">
        <f>IF(VLOOKUP($A16,Resultaten!$A:$P,12,FALSE)&gt;38,5,IF(VLOOKUP($A16,Resultaten!$A:$P,12,FALSE)&gt;28,10,IF(VLOOKUP($A16,Resultaten!$A:$P,12,FALSE)&gt;12,15,IF(VLOOKUP($A16,Resultaten!$A:$P,12,FALSE)&gt;6,20,IF(VLOOKUP($A16,Resultaten!$A:$P,12,FALSE)="",0,25)))))</f>
        <v>20</v>
      </c>
      <c r="T16" s="12">
        <f>IF(VLOOKUP($A16,Resultaten!$A:$P,13,FALSE)&gt;38,5,IF(VLOOKUP($A16,Resultaten!$A:$P,13,FALSE)&gt;28,10,IF(VLOOKUP($A16,Resultaten!$A:$P,13,FALSE)&gt;12,15,IF(VLOOKUP($A16,Resultaten!$A:$P,13,FALSE)&gt;6,20,IF(VLOOKUP($A16,Resultaten!$A:$P,13,FALSE)="",0,25)))))</f>
        <v>15</v>
      </c>
      <c r="U16" s="12">
        <f>IF(VLOOKUP($A16,Resultaten!$A:$P,6,FALSE)&gt;38,2,IF(VLOOKUP($A16,Resultaten!$A:$P,6,FALSE)&gt;28,4,IF(VLOOKUP($A16,Resultaten!$A:$P,6,FALSE)&gt;12,6,IF(VLOOKUP($A16,Resultaten!$A:$P,6,FALSE)&gt;6,8,IF(VLOOKUP($A16,Resultaten!$A:$P,6,FALSE)="",0,10)))))</f>
        <v>6</v>
      </c>
      <c r="V16" s="12">
        <f>IF(ISERROR(VLOOKUP($A16,BNT!$A:$H,3,FALSE)=TRUE),0,IF(VLOOKUP($A16,BNT!$A:$H,3,FALSE)="JA",2,0))</f>
        <v>0</v>
      </c>
      <c r="W16" s="14">
        <f>SUM(C16:E16)+SUM(S16:V16)</f>
        <v>69</v>
      </c>
    </row>
    <row r="17" spans="1:23" x14ac:dyDescent="0.25">
      <c r="A17" s="25">
        <v>1351</v>
      </c>
      <c r="B17" s="25" t="str">
        <f>VLOOKUP($A17,Para!$D$1:$E$996,2,FALSE)</f>
        <v>BBC Croonen Lommel</v>
      </c>
      <c r="C17" s="18">
        <f>VLOOKUP($A17,'Score Algemeen'!$A$3:$S$968,5,FALSE)</f>
        <v>6</v>
      </c>
      <c r="D17" s="18">
        <f>VLOOKUP($A17,'Score Algemeen'!$A:$S,10,FALSE)</f>
        <v>15</v>
      </c>
      <c r="E17" s="18">
        <f>VLOOKUP($A17,'Score Algemeen'!$A:$S,19,FALSE)</f>
        <v>8</v>
      </c>
      <c r="F17" s="6">
        <f>IF(VLOOKUP($A17,Resultaten!$A:$P,10,FALSE)&gt;34,5,IF(VLOOKUP($A17,Resultaten!$A:$P,10,FALSE)&gt;26,10,IF(VLOOKUP($A17,Resultaten!$A:$P,10,FALSE)&gt;12,15,IF(VLOOKUP($A17,Resultaten!$A:$P,10,FALSE)&gt;6,20,IF(VLOOKUP($A17,Resultaten!$A:$P,10,FALSE)="",0,25)))))</f>
        <v>0</v>
      </c>
      <c r="G17" s="6">
        <f>IF(VLOOKUP($A17,Resultaten!$A:$P,3,FALSE)&gt;34,1,IF(VLOOKUP($A17,Resultaten!$A:$P,3,FALSE)&gt;26,2,IF(VLOOKUP($A17,Resultaten!$A:$P,3,FALSE)&gt;12,3,IF(VLOOKUP($A17,Resultaten!$A:$P,3,FALSE)&gt;6,4,IF(VLOOKUP($A17,Resultaten!$A:$P,3,FALSE)="",0,5)))))</f>
        <v>0</v>
      </c>
      <c r="H17" s="6">
        <f>IF(VLOOKUP($A17,Resultaten!$A:$P,11,FALSE)&gt;38,5,IF(VLOOKUP($A17,Resultaten!$A:$P,11,FALSE)&gt;28,10,IF(VLOOKUP($A17,Resultaten!$A:$P,11,FALSE)&gt;12,15,IF(VLOOKUP($A17,Resultaten!$A:$P,11,FALSE)&gt;6,20,IF(VLOOKUP($A17,Resultaten!$A:$P,11,FALSE)="",0,25)))))</f>
        <v>15</v>
      </c>
      <c r="I17" s="6">
        <f>IF(VLOOKUP($A17,Resultaten!$A:$P,4,FALSE)&gt;38,1,IF(VLOOKUP($A17,Resultaten!$A:$P,4,FALSE)&gt;28,2,IF(VLOOKUP($A17,Resultaten!$A:$P,4,FALSE)&gt;12,3,IF(VLOOKUP($A17,Resultaten!$A:$P,4,FALSE)&gt;6,4,IF(VLOOKUP($A17,Resultaten!$A:$P,4,FALSE)="",0,5)))))</f>
        <v>3</v>
      </c>
      <c r="J17" s="6">
        <f>IF(ISERROR(VLOOKUP($A17,BNT!$A:$H,5,FALSE)=TRUE),0,IF(VLOOKUP($A17,BNT!$A:$H,5,FALSE)="JA",2,0))</f>
        <v>0</v>
      </c>
      <c r="K17" s="6">
        <f>IF(ISERROR(VLOOKUP($A17,BNT!$A:$H,4,FALSE)=TRUE),0,IF(VLOOKUP($A17,BNT!$A:$H,4,FALSE)="JA",1,0))</f>
        <v>0</v>
      </c>
      <c r="L17" s="10">
        <f>SUM(C17:E17)+SUM(F17:K17)</f>
        <v>47</v>
      </c>
      <c r="M17" s="7">
        <f>IF(VLOOKUP($A17,Resultaten!$A:$P,11,FALSE)&gt;38,5,IF(VLOOKUP($A17,Resultaten!$A:$P,11,FALSE)&gt;28,10,IF(VLOOKUP($A17,Resultaten!$A:$P,11,FALSE)&gt;12,15,IF(VLOOKUP($A17,Resultaten!$A:$P,11,FALSE)&gt;6,20,IF(VLOOKUP($A17,Resultaten!$A:$P,11,FALSE)="",0,25)))))</f>
        <v>15</v>
      </c>
      <c r="N17" s="7">
        <f>IF(VLOOKUP($A17,Resultaten!$A:$P,12,FALSE)&gt;38,5,IF(VLOOKUP($A17,Resultaten!$A:$P,12,FALSE)&gt;28,10,IF(VLOOKUP($A17,Resultaten!$A:$P,12,FALSE)&gt;12,15,IF(VLOOKUP($A17,Resultaten!$A:$P,12,FALSE)&gt;6,20,IF(VLOOKUP($A17,Resultaten!$A:$P,12,FALSE)="",0,25)))))</f>
        <v>10</v>
      </c>
      <c r="O17" s="7">
        <f>IF(VLOOKUP($A17,Resultaten!$A:$P,5,FALSE)&gt;38,2,IF(VLOOKUP($A17,Resultaten!$A:$P,5,FALSE)&gt;28,4,IF(VLOOKUP($A17,Resultaten!$A:$P,5,FALSE)&gt;12,6,IF(VLOOKUP($A17,Resultaten!$A:$P,5,FALSE)&gt;6,8,IF(VLOOKUP($A17,Resultaten!$A:$P,5,FALSE)="",0,10)))))</f>
        <v>4</v>
      </c>
      <c r="P17" s="7">
        <f>IF(ISERROR(VLOOKUP($A17,BNT!$A:$H,4,FALSE)=TRUE),0,IF(VLOOKUP($A17,BNT!$A:$H,4,FALSE)="JA",2,0))</f>
        <v>0</v>
      </c>
      <c r="Q17" s="7">
        <f>IF(ISERROR(VLOOKUP($A17,BNT!$A:$H,3,FALSE)=TRUE),0,IF(VLOOKUP($A17,BNT!$A:$H,3,FALSE)="JA",1,0))</f>
        <v>0</v>
      </c>
      <c r="R17" s="16">
        <f>SUM(C17:E17)+SUM(M17:Q17)</f>
        <v>58</v>
      </c>
      <c r="S17" s="12">
        <f>IF(VLOOKUP($A17,Resultaten!$A:$P,12,FALSE)&gt;38,5,IF(VLOOKUP($A17,Resultaten!$A:$P,12,FALSE)&gt;28,10,IF(VLOOKUP($A17,Resultaten!$A:$P,12,FALSE)&gt;12,15,IF(VLOOKUP($A17,Resultaten!$A:$P,12,FALSE)&gt;6,20,IF(VLOOKUP($A17,Resultaten!$A:$P,12,FALSE)="",0,25)))))</f>
        <v>10</v>
      </c>
      <c r="T17" s="12">
        <f>IF(VLOOKUP($A17,Resultaten!$A:$P,13,FALSE)&gt;38,5,IF(VLOOKUP($A17,Resultaten!$A:$P,13,FALSE)&gt;28,10,IF(VLOOKUP($A17,Resultaten!$A:$P,13,FALSE)&gt;12,15,IF(VLOOKUP($A17,Resultaten!$A:$P,13,FALSE)&gt;6,20,IF(VLOOKUP($A17,Resultaten!$A:$P,13,FALSE)="",0,25)))))</f>
        <v>20</v>
      </c>
      <c r="U17" s="12">
        <f>IF(VLOOKUP($A17,Resultaten!$A:$P,6,FALSE)&gt;38,2,IF(VLOOKUP($A17,Resultaten!$A:$P,6,FALSE)&gt;28,4,IF(VLOOKUP($A17,Resultaten!$A:$P,6,FALSE)&gt;12,6,IF(VLOOKUP($A17,Resultaten!$A:$P,6,FALSE)&gt;6,8,IF(VLOOKUP($A17,Resultaten!$A:$P,6,FALSE)="",0,10)))))</f>
        <v>10</v>
      </c>
      <c r="V17" s="12">
        <f>IF(ISERROR(VLOOKUP($A17,BNT!$A:$H,3,FALSE)=TRUE),0,IF(VLOOKUP($A17,BNT!$A:$H,3,FALSE)="JA",2,0))</f>
        <v>0</v>
      </c>
      <c r="W17" s="14">
        <f>SUM(C17:E17)+SUM(S17:V17)</f>
        <v>69</v>
      </c>
    </row>
    <row r="18" spans="1:23" x14ac:dyDescent="0.25">
      <c r="A18" s="25">
        <v>1450</v>
      </c>
      <c r="B18" s="25" t="str">
        <f>VLOOKUP($A18,Para!$D$1:$E$996,2,FALSE)</f>
        <v>Elektrooghe Gembas Knesselare</v>
      </c>
      <c r="C18" s="18">
        <f>VLOOKUP($A18,'Score Algemeen'!$A$3:$S$968,5,FALSE)</f>
        <v>10</v>
      </c>
      <c r="D18" s="18">
        <f>VLOOKUP($A18,'Score Algemeen'!$A:$S,10,FALSE)</f>
        <v>5</v>
      </c>
      <c r="E18" s="18">
        <f>VLOOKUP($A18,'Score Algemeen'!$A:$S,19,FALSE)</f>
        <v>8</v>
      </c>
      <c r="F18" s="6">
        <f>IF(VLOOKUP($A18,Resultaten!$A:$P,10,FALSE)&gt;34,5,IF(VLOOKUP($A18,Resultaten!$A:$P,10,FALSE)&gt;26,10,IF(VLOOKUP($A18,Resultaten!$A:$P,10,FALSE)&gt;12,15,IF(VLOOKUP($A18,Resultaten!$A:$P,10,FALSE)&gt;6,20,IF(VLOOKUP($A18,Resultaten!$A:$P,10,FALSE)="",0,25)))))</f>
        <v>0</v>
      </c>
      <c r="G18" s="6">
        <f>IF(VLOOKUP($A18,Resultaten!$A:$P,3,FALSE)&gt;34,1,IF(VLOOKUP($A18,Resultaten!$A:$P,3,FALSE)&gt;26,2,IF(VLOOKUP($A18,Resultaten!$A:$P,3,FALSE)&gt;12,3,IF(VLOOKUP($A18,Resultaten!$A:$P,3,FALSE)&gt;6,4,IF(VLOOKUP($A18,Resultaten!$A:$P,3,FALSE)="",0,5)))))</f>
        <v>1</v>
      </c>
      <c r="H18" s="6">
        <f>IF(VLOOKUP($A18,Resultaten!$A:$P,11,FALSE)&gt;38,5,IF(VLOOKUP($A18,Resultaten!$A:$P,11,FALSE)&gt;28,10,IF(VLOOKUP($A18,Resultaten!$A:$P,11,FALSE)&gt;12,15,IF(VLOOKUP($A18,Resultaten!$A:$P,11,FALSE)&gt;6,20,IF(VLOOKUP($A18,Resultaten!$A:$P,11,FALSE)="",0,25)))))</f>
        <v>0</v>
      </c>
      <c r="I18" s="6">
        <f>IF(VLOOKUP($A18,Resultaten!$A:$P,4,FALSE)&gt;38,1,IF(VLOOKUP($A18,Resultaten!$A:$P,4,FALSE)&gt;28,2,IF(VLOOKUP($A18,Resultaten!$A:$P,4,FALSE)&gt;12,3,IF(VLOOKUP($A18,Resultaten!$A:$P,4,FALSE)&gt;6,4,IF(VLOOKUP($A18,Resultaten!$A:$P,4,FALSE)="",0,5)))))</f>
        <v>0</v>
      </c>
      <c r="J18" s="6">
        <f>IF(ISERROR(VLOOKUP($A18,BNT!$A:$H,5,FALSE)=TRUE),0,IF(VLOOKUP($A18,BNT!$A:$H,5,FALSE)="JA",2,0))</f>
        <v>0</v>
      </c>
      <c r="K18" s="6">
        <f>IF(ISERROR(VLOOKUP($A18,BNT!$A:$H,4,FALSE)=TRUE),0,IF(VLOOKUP($A18,BNT!$A:$H,4,FALSE)="JA",1,0))</f>
        <v>0</v>
      </c>
      <c r="L18" s="10">
        <f>SUM(C18:E18)+SUM(F18:K18)</f>
        <v>24</v>
      </c>
      <c r="M18" s="7">
        <f>IF(VLOOKUP($A18,Resultaten!$A:$P,11,FALSE)&gt;38,5,IF(VLOOKUP($A18,Resultaten!$A:$P,11,FALSE)&gt;28,10,IF(VLOOKUP($A18,Resultaten!$A:$P,11,FALSE)&gt;12,15,IF(VLOOKUP($A18,Resultaten!$A:$P,11,FALSE)&gt;6,20,IF(VLOOKUP($A18,Resultaten!$A:$P,11,FALSE)="",0,25)))))</f>
        <v>0</v>
      </c>
      <c r="N18" s="7">
        <f>IF(VLOOKUP($A18,Resultaten!$A:$P,12,FALSE)&gt;38,5,IF(VLOOKUP($A18,Resultaten!$A:$P,12,FALSE)&gt;28,10,IF(VLOOKUP($A18,Resultaten!$A:$P,12,FALSE)&gt;12,15,IF(VLOOKUP($A18,Resultaten!$A:$P,12,FALSE)&gt;6,20,IF(VLOOKUP($A18,Resultaten!$A:$P,12,FALSE)="",0,25)))))</f>
        <v>15</v>
      </c>
      <c r="O18" s="7">
        <f>IF(VLOOKUP($A18,Resultaten!$A:$P,5,FALSE)&gt;38,2,IF(VLOOKUP($A18,Resultaten!$A:$P,5,FALSE)&gt;28,4,IF(VLOOKUP($A18,Resultaten!$A:$P,5,FALSE)&gt;12,6,IF(VLOOKUP($A18,Resultaten!$A:$P,5,FALSE)&gt;6,8,IF(VLOOKUP($A18,Resultaten!$A:$P,5,FALSE)="",0,10)))))</f>
        <v>0</v>
      </c>
      <c r="P18" s="7">
        <f>IF(ISERROR(VLOOKUP($A18,BNT!$A:$H,4,FALSE)=TRUE),0,IF(VLOOKUP($A18,BNT!$A:$H,4,FALSE)="JA",2,0))</f>
        <v>0</v>
      </c>
      <c r="Q18" s="7">
        <f>IF(ISERROR(VLOOKUP($A18,BNT!$A:$H,3,FALSE)=TRUE),0,IF(VLOOKUP($A18,BNT!$A:$H,3,FALSE)="JA",1,0))</f>
        <v>0</v>
      </c>
      <c r="R18" s="16">
        <f>SUM(C18:E18)+SUM(M18:Q18)</f>
        <v>38</v>
      </c>
      <c r="S18" s="12">
        <f>IF(VLOOKUP($A18,Resultaten!$A:$P,12,FALSE)&gt;38,5,IF(VLOOKUP($A18,Resultaten!$A:$P,12,FALSE)&gt;28,10,IF(VLOOKUP($A18,Resultaten!$A:$P,12,FALSE)&gt;12,15,IF(VLOOKUP($A18,Resultaten!$A:$P,12,FALSE)&gt;6,20,IF(VLOOKUP($A18,Resultaten!$A:$P,12,FALSE)="",0,25)))))</f>
        <v>15</v>
      </c>
      <c r="T18" s="12">
        <f>IF(VLOOKUP($A18,Resultaten!$A:$P,13,FALSE)&gt;38,5,IF(VLOOKUP($A18,Resultaten!$A:$P,13,FALSE)&gt;28,10,IF(VLOOKUP($A18,Resultaten!$A:$P,13,FALSE)&gt;12,15,IF(VLOOKUP($A18,Resultaten!$A:$P,13,FALSE)&gt;6,20,IF(VLOOKUP($A18,Resultaten!$A:$P,13,FALSE)="",0,25)))))</f>
        <v>25</v>
      </c>
      <c r="U18" s="12">
        <f>IF(VLOOKUP($A18,Resultaten!$A:$P,6,FALSE)&gt;38,2,IF(VLOOKUP($A18,Resultaten!$A:$P,6,FALSE)&gt;28,4,IF(VLOOKUP($A18,Resultaten!$A:$P,6,FALSE)&gt;12,6,IF(VLOOKUP($A18,Resultaten!$A:$P,6,FALSE)&gt;6,8,IF(VLOOKUP($A18,Resultaten!$A:$P,6,FALSE)="",0,10)))))</f>
        <v>6</v>
      </c>
      <c r="V18" s="12">
        <f>IF(ISERROR(VLOOKUP($A18,BNT!$A:$H,3,FALSE)=TRUE),0,IF(VLOOKUP($A18,BNT!$A:$H,3,FALSE)="JA",2,0))</f>
        <v>0</v>
      </c>
      <c r="W18" s="14">
        <f>SUM(C18:E18)+SUM(S18:V18)</f>
        <v>69</v>
      </c>
    </row>
    <row r="19" spans="1:23" x14ac:dyDescent="0.25">
      <c r="A19" s="25">
        <v>1681</v>
      </c>
      <c r="B19" s="25" t="str">
        <f>VLOOKUP($A19,Para!$D$1:$E$996,2,FALSE)</f>
        <v>Gent-Oost Eagles</v>
      </c>
      <c r="C19" s="18">
        <f>VLOOKUP($A19,'Score Algemeen'!$A$3:$S$968,5,FALSE)</f>
        <v>10</v>
      </c>
      <c r="D19" s="18">
        <f>VLOOKUP($A19,'Score Algemeen'!$A:$S,10,FALSE)</f>
        <v>10</v>
      </c>
      <c r="E19" s="18">
        <f>VLOOKUP($A19,'Score Algemeen'!$A:$S,19,FALSE)</f>
        <v>5</v>
      </c>
      <c r="F19" s="6">
        <f>IF(VLOOKUP($A19,Resultaten!$A:$P,10,FALSE)&gt;34,5,IF(VLOOKUP($A19,Resultaten!$A:$P,10,FALSE)&gt;26,10,IF(VLOOKUP($A19,Resultaten!$A:$P,10,FALSE)&gt;12,15,IF(VLOOKUP($A19,Resultaten!$A:$P,10,FALSE)&gt;6,20,IF(VLOOKUP($A19,Resultaten!$A:$P,10,FALSE)="",0,25)))))</f>
        <v>5</v>
      </c>
      <c r="G19" s="6">
        <f>IF(VLOOKUP($A19,Resultaten!$A:$P,3,FALSE)&gt;34,1,IF(VLOOKUP($A19,Resultaten!$A:$P,3,FALSE)&gt;26,2,IF(VLOOKUP($A19,Resultaten!$A:$P,3,FALSE)&gt;12,3,IF(VLOOKUP($A19,Resultaten!$A:$P,3,FALSE)&gt;6,4,IF(VLOOKUP($A19,Resultaten!$A:$P,3,FALSE)="",0,5)))))</f>
        <v>2</v>
      </c>
      <c r="H19" s="6">
        <f>IF(VLOOKUP($A19,Resultaten!$A:$P,11,FALSE)&gt;38,5,IF(VLOOKUP($A19,Resultaten!$A:$P,11,FALSE)&gt;28,10,IF(VLOOKUP($A19,Resultaten!$A:$P,11,FALSE)&gt;12,15,IF(VLOOKUP($A19,Resultaten!$A:$P,11,FALSE)&gt;6,20,IF(VLOOKUP($A19,Resultaten!$A:$P,11,FALSE)="",0,25)))))</f>
        <v>10</v>
      </c>
      <c r="I19" s="6">
        <f>IF(VLOOKUP($A19,Resultaten!$A:$P,4,FALSE)&gt;38,1,IF(VLOOKUP($A19,Resultaten!$A:$P,4,FALSE)&gt;28,2,IF(VLOOKUP($A19,Resultaten!$A:$P,4,FALSE)&gt;12,3,IF(VLOOKUP($A19,Resultaten!$A:$P,4,FALSE)&gt;6,4,IF(VLOOKUP($A19,Resultaten!$A:$P,4,FALSE)="",0,5)))))</f>
        <v>1</v>
      </c>
      <c r="J19" s="6">
        <f>IF(ISERROR(VLOOKUP($A19,BNT!$A:$H,5,FALSE)=TRUE),0,IF(VLOOKUP($A19,BNT!$A:$H,5,FALSE)="JA",2,0))</f>
        <v>0</v>
      </c>
      <c r="K19" s="6">
        <f>IF(ISERROR(VLOOKUP($A19,BNT!$A:$H,4,FALSE)=TRUE),0,IF(VLOOKUP($A19,BNT!$A:$H,4,FALSE)="JA",1,0))</f>
        <v>0</v>
      </c>
      <c r="L19" s="10">
        <f>SUM(C19:E19)+SUM(F19:K19)</f>
        <v>43</v>
      </c>
      <c r="M19" s="7">
        <f>IF(VLOOKUP($A19,Resultaten!$A:$P,11,FALSE)&gt;38,5,IF(VLOOKUP($A19,Resultaten!$A:$P,11,FALSE)&gt;28,10,IF(VLOOKUP($A19,Resultaten!$A:$P,11,FALSE)&gt;12,15,IF(VLOOKUP($A19,Resultaten!$A:$P,11,FALSE)&gt;6,20,IF(VLOOKUP($A19,Resultaten!$A:$P,11,FALSE)="",0,25)))))</f>
        <v>10</v>
      </c>
      <c r="N19" s="7">
        <f>IF(VLOOKUP($A19,Resultaten!$A:$P,12,FALSE)&gt;38,5,IF(VLOOKUP($A19,Resultaten!$A:$P,12,FALSE)&gt;28,10,IF(VLOOKUP($A19,Resultaten!$A:$P,12,FALSE)&gt;12,15,IF(VLOOKUP($A19,Resultaten!$A:$P,12,FALSE)&gt;6,20,IF(VLOOKUP($A19,Resultaten!$A:$P,12,FALSE)="",0,25)))))</f>
        <v>15</v>
      </c>
      <c r="O19" s="7">
        <f>IF(VLOOKUP($A19,Resultaten!$A:$P,5,FALSE)&gt;38,2,IF(VLOOKUP($A19,Resultaten!$A:$P,5,FALSE)&gt;28,4,IF(VLOOKUP($A19,Resultaten!$A:$P,5,FALSE)&gt;12,6,IF(VLOOKUP($A19,Resultaten!$A:$P,5,FALSE)&gt;6,8,IF(VLOOKUP($A19,Resultaten!$A:$P,5,FALSE)="",0,10)))))</f>
        <v>6</v>
      </c>
      <c r="P19" s="7">
        <f>IF(ISERROR(VLOOKUP($A19,BNT!$A:$H,4,FALSE)=TRUE),0,IF(VLOOKUP($A19,BNT!$A:$H,4,FALSE)="JA",2,0))</f>
        <v>0</v>
      </c>
      <c r="Q19" s="7">
        <f>IF(ISERROR(VLOOKUP($A19,BNT!$A:$H,3,FALSE)=TRUE),0,IF(VLOOKUP($A19,BNT!$A:$H,3,FALSE)="JA",1,0))</f>
        <v>0</v>
      </c>
      <c r="R19" s="16">
        <f>SUM(C19:E19)+SUM(M19:Q19)</f>
        <v>56</v>
      </c>
      <c r="S19" s="12">
        <f>IF(VLOOKUP($A19,Resultaten!$A:$P,12,FALSE)&gt;38,5,IF(VLOOKUP($A19,Resultaten!$A:$P,12,FALSE)&gt;28,10,IF(VLOOKUP($A19,Resultaten!$A:$P,12,FALSE)&gt;12,15,IF(VLOOKUP($A19,Resultaten!$A:$P,12,FALSE)&gt;6,20,IF(VLOOKUP($A19,Resultaten!$A:$P,12,FALSE)="",0,25)))))</f>
        <v>15</v>
      </c>
      <c r="T19" s="12">
        <f>IF(VLOOKUP($A19,Resultaten!$A:$P,13,FALSE)&gt;38,5,IF(VLOOKUP($A19,Resultaten!$A:$P,13,FALSE)&gt;28,10,IF(VLOOKUP($A19,Resultaten!$A:$P,13,FALSE)&gt;12,15,IF(VLOOKUP($A19,Resultaten!$A:$P,13,FALSE)&gt;6,20,IF(VLOOKUP($A19,Resultaten!$A:$P,13,FALSE)="",0,25)))))</f>
        <v>20</v>
      </c>
      <c r="U19" s="12">
        <f>IF(VLOOKUP($A19,Resultaten!$A:$P,6,FALSE)&gt;38,2,IF(VLOOKUP($A19,Resultaten!$A:$P,6,FALSE)&gt;28,4,IF(VLOOKUP($A19,Resultaten!$A:$P,6,FALSE)&gt;12,6,IF(VLOOKUP($A19,Resultaten!$A:$P,6,FALSE)&gt;6,8,IF(VLOOKUP($A19,Resultaten!$A:$P,6,FALSE)="",0,10)))))</f>
        <v>6</v>
      </c>
      <c r="V19" s="12">
        <f>IF(ISERROR(VLOOKUP($A19,BNT!$A:$H,3,FALSE)=TRUE),0,IF(VLOOKUP($A19,BNT!$A:$H,3,FALSE)="JA",2,0))</f>
        <v>0</v>
      </c>
      <c r="W19" s="14">
        <f>SUM(C19:E19)+SUM(S19:V19)</f>
        <v>66</v>
      </c>
    </row>
    <row r="20" spans="1:23" x14ac:dyDescent="0.25">
      <c r="A20" s="25">
        <v>5049</v>
      </c>
      <c r="B20" s="25" t="str">
        <f>VLOOKUP($A20,Para!$D$1:$E$996,2,FALSE)</f>
        <v>Avanti Brugge 2015</v>
      </c>
      <c r="C20" s="18">
        <f>VLOOKUP($A20,'Score Algemeen'!$A$3:$S$968,5,FALSE)</f>
        <v>10</v>
      </c>
      <c r="D20" s="18">
        <f>VLOOKUP($A20,'Score Algemeen'!$A:$S,10,FALSE)</f>
        <v>10</v>
      </c>
      <c r="E20" s="18">
        <f>VLOOKUP($A20,'Score Algemeen'!$A:$S,19,FALSE)</f>
        <v>6</v>
      </c>
      <c r="F20" s="6">
        <f>IF(VLOOKUP($A20,Resultaten!$A:$P,10,FALSE)&gt;34,5,IF(VLOOKUP($A20,Resultaten!$A:$P,10,FALSE)&gt;26,10,IF(VLOOKUP($A20,Resultaten!$A:$P,10,FALSE)&gt;12,15,IF(VLOOKUP($A20,Resultaten!$A:$P,10,FALSE)&gt;6,20,IF(VLOOKUP($A20,Resultaten!$A:$P,10,FALSE)="",0,25)))))</f>
        <v>15</v>
      </c>
      <c r="G20" s="6">
        <f>IF(VLOOKUP($A20,Resultaten!$A:$P,3,FALSE)&gt;34,1,IF(VLOOKUP($A20,Resultaten!$A:$P,3,FALSE)&gt;26,2,IF(VLOOKUP($A20,Resultaten!$A:$P,3,FALSE)&gt;12,3,IF(VLOOKUP($A20,Resultaten!$A:$P,3,FALSE)&gt;6,4,IF(VLOOKUP($A20,Resultaten!$A:$P,3,FALSE)="",0,5)))))</f>
        <v>3</v>
      </c>
      <c r="H20" s="6">
        <f>IF(VLOOKUP($A20,Resultaten!$A:$P,11,FALSE)&gt;38,5,IF(VLOOKUP($A20,Resultaten!$A:$P,11,FALSE)&gt;28,10,IF(VLOOKUP($A20,Resultaten!$A:$P,11,FALSE)&gt;12,15,IF(VLOOKUP($A20,Resultaten!$A:$P,11,FALSE)&gt;6,20,IF(VLOOKUP($A20,Resultaten!$A:$P,11,FALSE)="",0,25)))))</f>
        <v>15</v>
      </c>
      <c r="I20" s="6">
        <f>IF(VLOOKUP($A20,Resultaten!$A:$P,4,FALSE)&gt;38,1,IF(VLOOKUP($A20,Resultaten!$A:$P,4,FALSE)&gt;28,2,IF(VLOOKUP($A20,Resultaten!$A:$P,4,FALSE)&gt;12,3,IF(VLOOKUP($A20,Resultaten!$A:$P,4,FALSE)&gt;6,4,IF(VLOOKUP($A20,Resultaten!$A:$P,4,FALSE)="",0,5)))))</f>
        <v>3</v>
      </c>
      <c r="J20" s="6">
        <f>IF(ISERROR(VLOOKUP($A20,BNT!$A:$H,5,FALSE)=TRUE),0,IF(VLOOKUP($A20,BNT!$A:$H,5,FALSE)="JA",2,0))</f>
        <v>0</v>
      </c>
      <c r="K20" s="6">
        <f>IF(ISERROR(VLOOKUP($A20,BNT!$A:$H,4,FALSE)=TRUE),0,IF(VLOOKUP($A20,BNT!$A:$H,4,FALSE)="JA",1,0))</f>
        <v>0</v>
      </c>
      <c r="L20" s="10">
        <f>SUM(C20:E20)+SUM(F20:K20)</f>
        <v>62</v>
      </c>
      <c r="M20" s="7">
        <f>IF(VLOOKUP($A20,Resultaten!$A:$P,11,FALSE)&gt;38,5,IF(VLOOKUP($A20,Resultaten!$A:$P,11,FALSE)&gt;28,10,IF(VLOOKUP($A20,Resultaten!$A:$P,11,FALSE)&gt;12,15,IF(VLOOKUP($A20,Resultaten!$A:$P,11,FALSE)&gt;6,20,IF(VLOOKUP($A20,Resultaten!$A:$P,11,FALSE)="",0,25)))))</f>
        <v>15</v>
      </c>
      <c r="N20" s="7">
        <f>IF(VLOOKUP($A20,Resultaten!$A:$P,12,FALSE)&gt;38,5,IF(VLOOKUP($A20,Resultaten!$A:$P,12,FALSE)&gt;28,10,IF(VLOOKUP($A20,Resultaten!$A:$P,12,FALSE)&gt;12,15,IF(VLOOKUP($A20,Resultaten!$A:$P,12,FALSE)&gt;6,20,IF(VLOOKUP($A20,Resultaten!$A:$P,12,FALSE)="",0,25)))))</f>
        <v>10</v>
      </c>
      <c r="O20" s="7">
        <f>IF(VLOOKUP($A20,Resultaten!$A:$P,5,FALSE)&gt;38,2,IF(VLOOKUP($A20,Resultaten!$A:$P,5,FALSE)&gt;28,4,IF(VLOOKUP($A20,Resultaten!$A:$P,5,FALSE)&gt;12,6,IF(VLOOKUP($A20,Resultaten!$A:$P,5,FALSE)&gt;6,8,IF(VLOOKUP($A20,Resultaten!$A:$P,5,FALSE)="",0,10)))))</f>
        <v>4</v>
      </c>
      <c r="P20" s="7">
        <f>IF(ISERROR(VLOOKUP($A20,BNT!$A:$H,4,FALSE)=TRUE),0,IF(VLOOKUP($A20,BNT!$A:$H,4,FALSE)="JA",2,0))</f>
        <v>0</v>
      </c>
      <c r="Q20" s="7">
        <f>IF(ISERROR(VLOOKUP($A20,BNT!$A:$H,3,FALSE)=TRUE),0,IF(VLOOKUP($A20,BNT!$A:$H,3,FALSE)="JA",1,0))</f>
        <v>0</v>
      </c>
      <c r="R20" s="16">
        <f>SUM(C20:E20)+SUM(M20:Q20)</f>
        <v>55</v>
      </c>
      <c r="S20" s="12">
        <f>IF(VLOOKUP($A20,Resultaten!$A:$P,12,FALSE)&gt;38,5,IF(VLOOKUP($A20,Resultaten!$A:$P,12,FALSE)&gt;28,10,IF(VLOOKUP($A20,Resultaten!$A:$P,12,FALSE)&gt;12,15,IF(VLOOKUP($A20,Resultaten!$A:$P,12,FALSE)&gt;6,20,IF(VLOOKUP($A20,Resultaten!$A:$P,12,FALSE)="",0,25)))))</f>
        <v>10</v>
      </c>
      <c r="T20" s="12">
        <f>IF(VLOOKUP($A20,Resultaten!$A:$P,13,FALSE)&gt;38,5,IF(VLOOKUP($A20,Resultaten!$A:$P,13,FALSE)&gt;28,10,IF(VLOOKUP($A20,Resultaten!$A:$P,13,FALSE)&gt;12,15,IF(VLOOKUP($A20,Resultaten!$A:$P,13,FALSE)&gt;6,20,IF(VLOOKUP($A20,Resultaten!$A:$P,13,FALSE)="",0,25)))))</f>
        <v>25</v>
      </c>
      <c r="U20" s="12">
        <f>IF(VLOOKUP($A20,Resultaten!$A:$P,6,FALSE)&gt;38,2,IF(VLOOKUP($A20,Resultaten!$A:$P,6,FALSE)&gt;28,4,IF(VLOOKUP($A20,Resultaten!$A:$P,6,FALSE)&gt;12,6,IF(VLOOKUP($A20,Resultaten!$A:$P,6,FALSE)&gt;6,8,IF(VLOOKUP($A20,Resultaten!$A:$P,6,FALSE)="",0,10)))))</f>
        <v>4</v>
      </c>
      <c r="V20" s="12">
        <f>IF(ISERROR(VLOOKUP($A20,BNT!$A:$H,3,FALSE)=TRUE),0,IF(VLOOKUP($A20,BNT!$A:$H,3,FALSE)="JA",2,0))</f>
        <v>0</v>
      </c>
      <c r="W20" s="14">
        <f>SUM(C20:E20)+SUM(S20:V20)</f>
        <v>65</v>
      </c>
    </row>
    <row r="21" spans="1:23" x14ac:dyDescent="0.25">
      <c r="A21" s="25">
        <v>785</v>
      </c>
      <c r="B21" s="25" t="str">
        <f>VLOOKUP($A21,Para!$D$1:$E$996,2,FALSE)</f>
        <v>LDP Donza</v>
      </c>
      <c r="C21" s="18">
        <f>VLOOKUP($A21,'Score Algemeen'!$A$3:$S$968,5,FALSE)</f>
        <v>8</v>
      </c>
      <c r="D21" s="18">
        <f>VLOOKUP($A21,'Score Algemeen'!$A:$S,10,FALSE)</f>
        <v>15</v>
      </c>
      <c r="E21" s="18">
        <f>VLOOKUP($A21,'Score Algemeen'!$A:$S,19,FALSE)</f>
        <v>8</v>
      </c>
      <c r="F21" s="6">
        <f>IF(VLOOKUP($A21,Resultaten!$A:$P,10,FALSE)&gt;34,5,IF(VLOOKUP($A21,Resultaten!$A:$P,10,FALSE)&gt;26,10,IF(VLOOKUP($A21,Resultaten!$A:$P,10,FALSE)&gt;12,15,IF(VLOOKUP($A21,Resultaten!$A:$P,10,FALSE)&gt;6,20,IF(VLOOKUP($A21,Resultaten!$A:$P,10,FALSE)="",0,25)))))</f>
        <v>20</v>
      </c>
      <c r="G21" s="6">
        <f>IF(VLOOKUP($A21,Resultaten!$A:$P,3,FALSE)&gt;34,1,IF(VLOOKUP($A21,Resultaten!$A:$P,3,FALSE)&gt;26,2,IF(VLOOKUP($A21,Resultaten!$A:$P,3,FALSE)&gt;12,3,IF(VLOOKUP($A21,Resultaten!$A:$P,3,FALSE)&gt;6,4,IF(VLOOKUP($A21,Resultaten!$A:$P,3,FALSE)="",0,5)))))</f>
        <v>3</v>
      </c>
      <c r="H21" s="6">
        <f>IF(VLOOKUP($A21,Resultaten!$A:$P,11,FALSE)&gt;38,5,IF(VLOOKUP($A21,Resultaten!$A:$P,11,FALSE)&gt;28,10,IF(VLOOKUP($A21,Resultaten!$A:$P,11,FALSE)&gt;12,15,IF(VLOOKUP($A21,Resultaten!$A:$P,11,FALSE)&gt;6,20,IF(VLOOKUP($A21,Resultaten!$A:$P,11,FALSE)="",0,25)))))</f>
        <v>15</v>
      </c>
      <c r="I21" s="6">
        <f>IF(VLOOKUP($A21,Resultaten!$A:$P,4,FALSE)&gt;38,1,IF(VLOOKUP($A21,Resultaten!$A:$P,4,FALSE)&gt;28,2,IF(VLOOKUP($A21,Resultaten!$A:$P,4,FALSE)&gt;12,3,IF(VLOOKUP($A21,Resultaten!$A:$P,4,FALSE)&gt;6,4,IF(VLOOKUP($A21,Resultaten!$A:$P,4,FALSE)="",0,5)))))</f>
        <v>3</v>
      </c>
      <c r="J21" s="6">
        <f>IF(ISERROR(VLOOKUP($A21,BNT!$A:$H,5,FALSE)=TRUE),0,IF(VLOOKUP($A21,BNT!$A:$H,5,FALSE)="JA",2,0))</f>
        <v>0</v>
      </c>
      <c r="K21" s="6">
        <f>IF(ISERROR(VLOOKUP($A21,BNT!$A:$H,4,FALSE)=TRUE),0,IF(VLOOKUP($A21,BNT!$A:$H,4,FALSE)="JA",1,0))</f>
        <v>1</v>
      </c>
      <c r="L21" s="10">
        <f>SUM(C21:E21)+SUM(F21:K21)</f>
        <v>73</v>
      </c>
      <c r="M21" s="7">
        <f>IF(VLOOKUP($A21,Resultaten!$A:$P,11,FALSE)&gt;38,5,IF(VLOOKUP($A21,Resultaten!$A:$P,11,FALSE)&gt;28,10,IF(VLOOKUP($A21,Resultaten!$A:$P,11,FALSE)&gt;12,15,IF(VLOOKUP($A21,Resultaten!$A:$P,11,FALSE)&gt;6,20,IF(VLOOKUP($A21,Resultaten!$A:$P,11,FALSE)="",0,25)))))</f>
        <v>15</v>
      </c>
      <c r="N21" s="7">
        <f>IF(VLOOKUP($A21,Resultaten!$A:$P,12,FALSE)&gt;38,5,IF(VLOOKUP($A21,Resultaten!$A:$P,12,FALSE)&gt;28,10,IF(VLOOKUP($A21,Resultaten!$A:$P,12,FALSE)&gt;12,15,IF(VLOOKUP($A21,Resultaten!$A:$P,12,FALSE)&gt;6,20,IF(VLOOKUP($A21,Resultaten!$A:$P,12,FALSE)="",0,25)))))</f>
        <v>15</v>
      </c>
      <c r="O21" s="7">
        <f>IF(VLOOKUP($A21,Resultaten!$A:$P,5,FALSE)&gt;38,2,IF(VLOOKUP($A21,Resultaten!$A:$P,5,FALSE)&gt;28,4,IF(VLOOKUP($A21,Resultaten!$A:$P,5,FALSE)&gt;12,6,IF(VLOOKUP($A21,Resultaten!$A:$P,5,FALSE)&gt;6,8,IF(VLOOKUP($A21,Resultaten!$A:$P,5,FALSE)="",0,10)))))</f>
        <v>6</v>
      </c>
      <c r="P21" s="7">
        <f>IF(ISERROR(VLOOKUP($A21,BNT!$A:$H,4,FALSE)=TRUE),0,IF(VLOOKUP($A21,BNT!$A:$H,4,FALSE)="JA",2,0))</f>
        <v>2</v>
      </c>
      <c r="Q21" s="7">
        <f>IF(ISERROR(VLOOKUP($A21,BNT!$A:$H,3,FALSE)=TRUE),0,IF(VLOOKUP($A21,BNT!$A:$H,3,FALSE)="JA",1,0))</f>
        <v>0</v>
      </c>
      <c r="R21" s="16">
        <f>SUM(C21:E21)+SUM(M21:Q21)</f>
        <v>69</v>
      </c>
      <c r="S21" s="12">
        <f>IF(VLOOKUP($A21,Resultaten!$A:$P,12,FALSE)&gt;38,5,IF(VLOOKUP($A21,Resultaten!$A:$P,12,FALSE)&gt;28,10,IF(VLOOKUP($A21,Resultaten!$A:$P,12,FALSE)&gt;12,15,IF(VLOOKUP($A21,Resultaten!$A:$P,12,FALSE)&gt;6,20,IF(VLOOKUP($A21,Resultaten!$A:$P,12,FALSE)="",0,25)))))</f>
        <v>15</v>
      </c>
      <c r="T21" s="12">
        <f>IF(VLOOKUP($A21,Resultaten!$A:$P,13,FALSE)&gt;38,5,IF(VLOOKUP($A21,Resultaten!$A:$P,13,FALSE)&gt;28,10,IF(VLOOKUP($A21,Resultaten!$A:$P,13,FALSE)&gt;12,15,IF(VLOOKUP($A21,Resultaten!$A:$P,13,FALSE)&gt;6,20,IF(VLOOKUP($A21,Resultaten!$A:$P,13,FALSE)="",0,25)))))</f>
        <v>10</v>
      </c>
      <c r="U21" s="12">
        <f>IF(VLOOKUP($A21,Resultaten!$A:$P,6,FALSE)&gt;38,2,IF(VLOOKUP($A21,Resultaten!$A:$P,6,FALSE)&gt;28,4,IF(VLOOKUP($A21,Resultaten!$A:$P,6,FALSE)&gt;12,6,IF(VLOOKUP($A21,Resultaten!$A:$P,6,FALSE)&gt;6,8,IF(VLOOKUP($A21,Resultaten!$A:$P,6,FALSE)="",0,10)))))</f>
        <v>8</v>
      </c>
      <c r="V21" s="12">
        <f>IF(ISERROR(VLOOKUP($A21,BNT!$A:$H,3,FALSE)=TRUE),0,IF(VLOOKUP($A21,BNT!$A:$H,3,FALSE)="JA",2,0))</f>
        <v>0</v>
      </c>
      <c r="W21" s="14">
        <f>SUM(C21:E21)+SUM(S21:V21)</f>
        <v>64</v>
      </c>
    </row>
    <row r="22" spans="1:23" x14ac:dyDescent="0.25">
      <c r="A22" s="25">
        <v>5039</v>
      </c>
      <c r="B22" s="25" t="str">
        <f>VLOOKUP($A22,Para!$D$1:$E$996,2,FALSE)</f>
        <v>Phantoms Basket Boom</v>
      </c>
      <c r="C22" s="18">
        <f>VLOOKUP($A22,'Score Algemeen'!$A$3:$S$968,5,FALSE)</f>
        <v>10</v>
      </c>
      <c r="D22" s="18">
        <f>VLOOKUP($A22,'Score Algemeen'!$A:$S,10,FALSE)</f>
        <v>13</v>
      </c>
      <c r="E22" s="18">
        <f>VLOOKUP($A22,'Score Algemeen'!$A:$S,19,FALSE)</f>
        <v>8</v>
      </c>
      <c r="F22" s="6">
        <f>IF(VLOOKUP($A22,Resultaten!$A:$P,10,FALSE)&gt;34,5,IF(VLOOKUP($A22,Resultaten!$A:$P,10,FALSE)&gt;26,10,IF(VLOOKUP($A22,Resultaten!$A:$P,10,FALSE)&gt;12,15,IF(VLOOKUP($A22,Resultaten!$A:$P,10,FALSE)&gt;6,20,IF(VLOOKUP($A22,Resultaten!$A:$P,10,FALSE)="",0,25)))))</f>
        <v>20</v>
      </c>
      <c r="G22" s="6">
        <f>IF(VLOOKUP($A22,Resultaten!$A:$P,3,FALSE)&gt;34,1,IF(VLOOKUP($A22,Resultaten!$A:$P,3,FALSE)&gt;26,2,IF(VLOOKUP($A22,Resultaten!$A:$P,3,FALSE)&gt;12,3,IF(VLOOKUP($A22,Resultaten!$A:$P,3,FALSE)&gt;6,4,IF(VLOOKUP($A22,Resultaten!$A:$P,3,FALSE)="",0,5)))))</f>
        <v>3</v>
      </c>
      <c r="H22" s="6">
        <f>IF(VLOOKUP($A22,Resultaten!$A:$P,11,FALSE)&gt;38,5,IF(VLOOKUP($A22,Resultaten!$A:$P,11,FALSE)&gt;28,10,IF(VLOOKUP($A22,Resultaten!$A:$P,11,FALSE)&gt;12,15,IF(VLOOKUP($A22,Resultaten!$A:$P,11,FALSE)&gt;6,20,IF(VLOOKUP($A22,Resultaten!$A:$P,11,FALSE)="",0,25)))))</f>
        <v>20</v>
      </c>
      <c r="I22" s="6">
        <f>IF(VLOOKUP($A22,Resultaten!$A:$P,4,FALSE)&gt;38,1,IF(VLOOKUP($A22,Resultaten!$A:$P,4,FALSE)&gt;28,2,IF(VLOOKUP($A22,Resultaten!$A:$P,4,FALSE)&gt;12,3,IF(VLOOKUP($A22,Resultaten!$A:$P,4,FALSE)&gt;6,4,IF(VLOOKUP($A22,Resultaten!$A:$P,4,FALSE)="",0,5)))))</f>
        <v>3</v>
      </c>
      <c r="J22" s="6">
        <f>IF(ISERROR(VLOOKUP($A22,BNT!$A:$H,5,FALSE)=TRUE),0,IF(VLOOKUP($A22,BNT!$A:$H,5,FALSE)="JA",2,0))</f>
        <v>0</v>
      </c>
      <c r="K22" s="6">
        <f>IF(ISERROR(VLOOKUP($A22,BNT!$A:$H,4,FALSE)=TRUE),0,IF(VLOOKUP($A22,BNT!$A:$H,4,FALSE)="JA",1,0))</f>
        <v>0</v>
      </c>
      <c r="L22" s="10">
        <f>SUM(C22:E22)+SUM(F22:K22)</f>
        <v>77</v>
      </c>
      <c r="M22" s="7">
        <f>IF(VLOOKUP($A22,Resultaten!$A:$P,11,FALSE)&gt;38,5,IF(VLOOKUP($A22,Resultaten!$A:$P,11,FALSE)&gt;28,10,IF(VLOOKUP($A22,Resultaten!$A:$P,11,FALSE)&gt;12,15,IF(VLOOKUP($A22,Resultaten!$A:$P,11,FALSE)&gt;6,20,IF(VLOOKUP($A22,Resultaten!$A:$P,11,FALSE)="",0,25)))))</f>
        <v>20</v>
      </c>
      <c r="N22" s="7">
        <f>IF(VLOOKUP($A22,Resultaten!$A:$P,12,FALSE)&gt;38,5,IF(VLOOKUP($A22,Resultaten!$A:$P,12,FALSE)&gt;28,10,IF(VLOOKUP($A22,Resultaten!$A:$P,12,FALSE)&gt;12,15,IF(VLOOKUP($A22,Resultaten!$A:$P,12,FALSE)&gt;6,20,IF(VLOOKUP($A22,Resultaten!$A:$P,12,FALSE)="",0,25)))))</f>
        <v>20</v>
      </c>
      <c r="O22" s="7">
        <f>IF(VLOOKUP($A22,Resultaten!$A:$P,5,FALSE)&gt;38,2,IF(VLOOKUP($A22,Resultaten!$A:$P,5,FALSE)&gt;28,4,IF(VLOOKUP($A22,Resultaten!$A:$P,5,FALSE)&gt;12,6,IF(VLOOKUP($A22,Resultaten!$A:$P,5,FALSE)&gt;6,8,IF(VLOOKUP($A22,Resultaten!$A:$P,5,FALSE)="",0,10)))))</f>
        <v>6</v>
      </c>
      <c r="P22" s="7">
        <f>IF(ISERROR(VLOOKUP($A22,BNT!$A:$H,4,FALSE)=TRUE),0,IF(VLOOKUP($A22,BNT!$A:$H,4,FALSE)="JA",2,0))</f>
        <v>0</v>
      </c>
      <c r="Q22" s="7">
        <f>IF(ISERROR(VLOOKUP($A22,BNT!$A:$H,3,FALSE)=TRUE),0,IF(VLOOKUP($A22,BNT!$A:$H,3,FALSE)="JA",1,0))</f>
        <v>0</v>
      </c>
      <c r="R22" s="16">
        <f>SUM(C22:E22)+SUM(M22:Q22)</f>
        <v>77</v>
      </c>
      <c r="S22" s="12">
        <f>IF(VLOOKUP($A22,Resultaten!$A:$P,12,FALSE)&gt;38,5,IF(VLOOKUP($A22,Resultaten!$A:$P,12,FALSE)&gt;28,10,IF(VLOOKUP($A22,Resultaten!$A:$P,12,FALSE)&gt;12,15,IF(VLOOKUP($A22,Resultaten!$A:$P,12,FALSE)&gt;6,20,IF(VLOOKUP($A22,Resultaten!$A:$P,12,FALSE)="",0,25)))))</f>
        <v>20</v>
      </c>
      <c r="T22" s="12">
        <f>IF(VLOOKUP($A22,Resultaten!$A:$P,13,FALSE)&gt;38,5,IF(VLOOKUP($A22,Resultaten!$A:$P,13,FALSE)&gt;28,10,IF(VLOOKUP($A22,Resultaten!$A:$P,13,FALSE)&gt;12,15,IF(VLOOKUP($A22,Resultaten!$A:$P,13,FALSE)&gt;6,20,IF(VLOOKUP($A22,Resultaten!$A:$P,13,FALSE)="",0,25)))))</f>
        <v>5</v>
      </c>
      <c r="U22" s="12">
        <f>IF(VLOOKUP($A22,Resultaten!$A:$P,6,FALSE)&gt;38,2,IF(VLOOKUP($A22,Resultaten!$A:$P,6,FALSE)&gt;28,4,IF(VLOOKUP($A22,Resultaten!$A:$P,6,FALSE)&gt;12,6,IF(VLOOKUP($A22,Resultaten!$A:$P,6,FALSE)&gt;6,8,IF(VLOOKUP($A22,Resultaten!$A:$P,6,FALSE)="",0,10)))))</f>
        <v>6</v>
      </c>
      <c r="V22" s="12">
        <f>IF(ISERROR(VLOOKUP($A22,BNT!$A:$H,3,FALSE)=TRUE),0,IF(VLOOKUP($A22,BNT!$A:$H,3,FALSE)="JA",2,0))</f>
        <v>0</v>
      </c>
      <c r="W22" s="14">
        <f>SUM(C22:E22)+SUM(S22:V22)</f>
        <v>62</v>
      </c>
    </row>
    <row r="23" spans="1:23" x14ac:dyDescent="0.25">
      <c r="A23" s="25">
        <v>2595</v>
      </c>
      <c r="B23" s="25" t="str">
        <f>VLOOKUP($A23,Para!$D$1:$E$996,2,FALSE)</f>
        <v>Amon Jeugd Gentson</v>
      </c>
      <c r="C23" s="18">
        <f>VLOOKUP($A23,'Score Algemeen'!$A$3:$S$968,5,FALSE)</f>
        <v>8</v>
      </c>
      <c r="D23" s="18">
        <f>VLOOKUP($A23,'Score Algemeen'!$A:$S,10,FALSE)</f>
        <v>12</v>
      </c>
      <c r="E23" s="18">
        <f>VLOOKUP($A23,'Score Algemeen'!$A:$S,19,FALSE)</f>
        <v>6</v>
      </c>
      <c r="F23" s="6">
        <f>IF(VLOOKUP($A23,Resultaten!$A:$P,10,FALSE)&gt;34,5,IF(VLOOKUP($A23,Resultaten!$A:$P,10,FALSE)&gt;26,10,IF(VLOOKUP($A23,Resultaten!$A:$P,10,FALSE)&gt;12,15,IF(VLOOKUP($A23,Resultaten!$A:$P,10,FALSE)&gt;6,20,IF(VLOOKUP($A23,Resultaten!$A:$P,10,FALSE)="",0,25)))))</f>
        <v>25</v>
      </c>
      <c r="G23" s="6">
        <f>IF(VLOOKUP($A23,Resultaten!$A:$P,3,FALSE)&gt;34,1,IF(VLOOKUP($A23,Resultaten!$A:$P,3,FALSE)&gt;26,2,IF(VLOOKUP($A23,Resultaten!$A:$P,3,FALSE)&gt;12,3,IF(VLOOKUP($A23,Resultaten!$A:$P,3,FALSE)&gt;6,4,IF(VLOOKUP($A23,Resultaten!$A:$P,3,FALSE)="",0,5)))))</f>
        <v>2</v>
      </c>
      <c r="H23" s="6">
        <f>IF(VLOOKUP($A23,Resultaten!$A:$P,11,FALSE)&gt;38,5,IF(VLOOKUP($A23,Resultaten!$A:$P,11,FALSE)&gt;28,10,IF(VLOOKUP($A23,Resultaten!$A:$P,11,FALSE)&gt;12,15,IF(VLOOKUP($A23,Resultaten!$A:$P,11,FALSE)&gt;6,20,IF(VLOOKUP($A23,Resultaten!$A:$P,11,FALSE)="",0,25)))))</f>
        <v>20</v>
      </c>
      <c r="I23" s="6">
        <f>IF(VLOOKUP($A23,Resultaten!$A:$P,4,FALSE)&gt;38,1,IF(VLOOKUP($A23,Resultaten!$A:$P,4,FALSE)&gt;28,2,IF(VLOOKUP($A23,Resultaten!$A:$P,4,FALSE)&gt;12,3,IF(VLOOKUP($A23,Resultaten!$A:$P,4,FALSE)&gt;6,4,IF(VLOOKUP($A23,Resultaten!$A:$P,4,FALSE)="",0,5)))))</f>
        <v>4</v>
      </c>
      <c r="J23" s="6">
        <f>IF(ISERROR(VLOOKUP($A23,BNT!$A:$H,5,FALSE)=TRUE),0,IF(VLOOKUP($A23,BNT!$A:$H,5,FALSE)="JA",2,0))</f>
        <v>0</v>
      </c>
      <c r="K23" s="6">
        <f>IF(ISERROR(VLOOKUP($A23,BNT!$A:$H,4,FALSE)=TRUE),0,IF(VLOOKUP($A23,BNT!$A:$H,4,FALSE)="JA",1,0))</f>
        <v>0</v>
      </c>
      <c r="L23" s="10">
        <f>SUM(C23:E23)+SUM(F23:K23)</f>
        <v>77</v>
      </c>
      <c r="M23" s="7">
        <f>IF(VLOOKUP($A23,Resultaten!$A:$P,11,FALSE)&gt;38,5,IF(VLOOKUP($A23,Resultaten!$A:$P,11,FALSE)&gt;28,10,IF(VLOOKUP($A23,Resultaten!$A:$P,11,FALSE)&gt;12,15,IF(VLOOKUP($A23,Resultaten!$A:$P,11,FALSE)&gt;6,20,IF(VLOOKUP($A23,Resultaten!$A:$P,11,FALSE)="",0,25)))))</f>
        <v>20</v>
      </c>
      <c r="N23" s="7">
        <f>IF(VLOOKUP($A23,Resultaten!$A:$P,12,FALSE)&gt;38,5,IF(VLOOKUP($A23,Resultaten!$A:$P,12,FALSE)&gt;28,10,IF(VLOOKUP($A23,Resultaten!$A:$P,12,FALSE)&gt;12,15,IF(VLOOKUP($A23,Resultaten!$A:$P,12,FALSE)&gt;6,20,IF(VLOOKUP($A23,Resultaten!$A:$P,12,FALSE)="",0,25)))))</f>
        <v>15</v>
      </c>
      <c r="O23" s="7">
        <f>IF(VLOOKUP($A23,Resultaten!$A:$P,5,FALSE)&gt;38,2,IF(VLOOKUP($A23,Resultaten!$A:$P,5,FALSE)&gt;28,4,IF(VLOOKUP($A23,Resultaten!$A:$P,5,FALSE)&gt;12,6,IF(VLOOKUP($A23,Resultaten!$A:$P,5,FALSE)&gt;6,8,IF(VLOOKUP($A23,Resultaten!$A:$P,5,FALSE)="",0,10)))))</f>
        <v>10</v>
      </c>
      <c r="P23" s="7">
        <f>IF(ISERROR(VLOOKUP($A23,BNT!$A:$H,4,FALSE)=TRUE),0,IF(VLOOKUP($A23,BNT!$A:$H,4,FALSE)="JA",2,0))</f>
        <v>0</v>
      </c>
      <c r="Q23" s="7">
        <f>IF(ISERROR(VLOOKUP($A23,BNT!$A:$H,3,FALSE)=TRUE),0,IF(VLOOKUP($A23,BNT!$A:$H,3,FALSE)="JA",1,0))</f>
        <v>0</v>
      </c>
      <c r="R23" s="16">
        <f>SUM(C23:E23)+SUM(M23:Q23)</f>
        <v>71</v>
      </c>
      <c r="S23" s="12">
        <f>IF(VLOOKUP($A23,Resultaten!$A:$P,12,FALSE)&gt;38,5,IF(VLOOKUP($A23,Resultaten!$A:$P,12,FALSE)&gt;28,10,IF(VLOOKUP($A23,Resultaten!$A:$P,12,FALSE)&gt;12,15,IF(VLOOKUP($A23,Resultaten!$A:$P,12,FALSE)&gt;6,20,IF(VLOOKUP($A23,Resultaten!$A:$P,12,FALSE)="",0,25)))))</f>
        <v>15</v>
      </c>
      <c r="T23" s="12">
        <f>IF(VLOOKUP($A23,Resultaten!$A:$P,13,FALSE)&gt;38,5,IF(VLOOKUP($A23,Resultaten!$A:$P,13,FALSE)&gt;28,10,IF(VLOOKUP($A23,Resultaten!$A:$P,13,FALSE)&gt;12,15,IF(VLOOKUP($A23,Resultaten!$A:$P,13,FALSE)&gt;6,20,IF(VLOOKUP($A23,Resultaten!$A:$P,13,FALSE)="",0,25)))))</f>
        <v>15</v>
      </c>
      <c r="U23" s="12">
        <f>IF(VLOOKUP($A23,Resultaten!$A:$P,6,FALSE)&gt;38,2,IF(VLOOKUP($A23,Resultaten!$A:$P,6,FALSE)&gt;28,4,IF(VLOOKUP($A23,Resultaten!$A:$P,6,FALSE)&gt;12,6,IF(VLOOKUP($A23,Resultaten!$A:$P,6,FALSE)&gt;6,8,IF(VLOOKUP($A23,Resultaten!$A:$P,6,FALSE)="",0,10)))))</f>
        <v>6</v>
      </c>
      <c r="V23" s="12">
        <f>IF(ISERROR(VLOOKUP($A23,BNT!$A:$H,3,FALSE)=TRUE),0,IF(VLOOKUP($A23,BNT!$A:$H,3,FALSE)="JA",2,0))</f>
        <v>0</v>
      </c>
      <c r="W23" s="14">
        <f>SUM(C23:E23)+SUM(S23:V23)</f>
        <v>62</v>
      </c>
    </row>
    <row r="24" spans="1:23" x14ac:dyDescent="0.25">
      <c r="A24" s="25">
        <v>2626</v>
      </c>
      <c r="B24" s="25" t="str">
        <f>VLOOKUP($A24,Para!$D$1:$E$996,2,FALSE)</f>
        <v>Carrefour Market Basket Blankenberge</v>
      </c>
      <c r="C24" s="18">
        <f>VLOOKUP($A24,'Score Algemeen'!$A$3:$S$968,5,FALSE)</f>
        <v>10</v>
      </c>
      <c r="D24" s="18">
        <f>VLOOKUP($A24,'Score Algemeen'!$A:$S,10,FALSE)</f>
        <v>4</v>
      </c>
      <c r="E24" s="18">
        <f>VLOOKUP($A24,'Score Algemeen'!$A:$S,19,FALSE)</f>
        <v>8</v>
      </c>
      <c r="F24" s="6">
        <f>IF(VLOOKUP($A24,Resultaten!$A:$P,10,FALSE)&gt;34,5,IF(VLOOKUP($A24,Resultaten!$A:$P,10,FALSE)&gt;26,10,IF(VLOOKUP($A24,Resultaten!$A:$P,10,FALSE)&gt;12,15,IF(VLOOKUP($A24,Resultaten!$A:$P,10,FALSE)&gt;6,20,IF(VLOOKUP($A24,Resultaten!$A:$P,10,FALSE)="",0,25)))))</f>
        <v>0</v>
      </c>
      <c r="G24" s="6">
        <f>IF(VLOOKUP($A24,Resultaten!$A:$P,3,FALSE)&gt;34,1,IF(VLOOKUP($A24,Resultaten!$A:$P,3,FALSE)&gt;26,2,IF(VLOOKUP($A24,Resultaten!$A:$P,3,FALSE)&gt;12,3,IF(VLOOKUP($A24,Resultaten!$A:$P,3,FALSE)&gt;6,4,IF(VLOOKUP($A24,Resultaten!$A:$P,3,FALSE)="",0,5)))))</f>
        <v>0</v>
      </c>
      <c r="H24" s="6">
        <f>IF(VLOOKUP($A24,Resultaten!$A:$P,11,FALSE)&gt;38,5,IF(VLOOKUP($A24,Resultaten!$A:$P,11,FALSE)&gt;28,10,IF(VLOOKUP($A24,Resultaten!$A:$P,11,FALSE)&gt;12,15,IF(VLOOKUP($A24,Resultaten!$A:$P,11,FALSE)&gt;6,20,IF(VLOOKUP($A24,Resultaten!$A:$P,11,FALSE)="",0,25)))))</f>
        <v>5</v>
      </c>
      <c r="I24" s="6">
        <f>IF(VLOOKUP($A24,Resultaten!$A:$P,4,FALSE)&gt;38,1,IF(VLOOKUP($A24,Resultaten!$A:$P,4,FALSE)&gt;28,2,IF(VLOOKUP($A24,Resultaten!$A:$P,4,FALSE)&gt;12,3,IF(VLOOKUP($A24,Resultaten!$A:$P,4,FALSE)&gt;6,4,IF(VLOOKUP($A24,Resultaten!$A:$P,4,FALSE)="",0,5)))))</f>
        <v>2</v>
      </c>
      <c r="J24" s="6">
        <f>IF(ISERROR(VLOOKUP($A24,BNT!$A:$H,5,FALSE)=TRUE),0,IF(VLOOKUP($A24,BNT!$A:$H,5,FALSE)="JA",2,0))</f>
        <v>0</v>
      </c>
      <c r="K24" s="6">
        <f>IF(ISERROR(VLOOKUP($A24,BNT!$A:$H,4,FALSE)=TRUE),0,IF(VLOOKUP($A24,BNT!$A:$H,4,FALSE)="JA",1,0))</f>
        <v>0</v>
      </c>
      <c r="L24" s="10">
        <f>SUM(C24:E24)+SUM(F24:K24)</f>
        <v>29</v>
      </c>
      <c r="M24" s="7">
        <f>IF(VLOOKUP($A24,Resultaten!$A:$P,11,FALSE)&gt;38,5,IF(VLOOKUP($A24,Resultaten!$A:$P,11,FALSE)&gt;28,10,IF(VLOOKUP($A24,Resultaten!$A:$P,11,FALSE)&gt;12,15,IF(VLOOKUP($A24,Resultaten!$A:$P,11,FALSE)&gt;6,20,IF(VLOOKUP($A24,Resultaten!$A:$P,11,FALSE)="",0,25)))))</f>
        <v>5</v>
      </c>
      <c r="N24" s="7">
        <f>IF(VLOOKUP($A24,Resultaten!$A:$P,12,FALSE)&gt;38,5,IF(VLOOKUP($A24,Resultaten!$A:$P,12,FALSE)&gt;28,10,IF(VLOOKUP($A24,Resultaten!$A:$P,12,FALSE)&gt;12,15,IF(VLOOKUP($A24,Resultaten!$A:$P,12,FALSE)&gt;6,20,IF(VLOOKUP($A24,Resultaten!$A:$P,12,FALSE)="",0,25)))))</f>
        <v>15</v>
      </c>
      <c r="O24" s="7">
        <f>IF(VLOOKUP($A24,Resultaten!$A:$P,5,FALSE)&gt;38,2,IF(VLOOKUP($A24,Resultaten!$A:$P,5,FALSE)&gt;28,4,IF(VLOOKUP($A24,Resultaten!$A:$P,5,FALSE)&gt;12,6,IF(VLOOKUP($A24,Resultaten!$A:$P,5,FALSE)&gt;6,8,IF(VLOOKUP($A24,Resultaten!$A:$P,5,FALSE)="",0,10)))))</f>
        <v>10</v>
      </c>
      <c r="P24" s="7">
        <f>IF(ISERROR(VLOOKUP($A24,BNT!$A:$H,4,FALSE)=TRUE),0,IF(VLOOKUP($A24,BNT!$A:$H,4,FALSE)="JA",2,0))</f>
        <v>0</v>
      </c>
      <c r="Q24" s="7">
        <f>IF(ISERROR(VLOOKUP($A24,BNT!$A:$H,3,FALSE)=TRUE),0,IF(VLOOKUP($A24,BNT!$A:$H,3,FALSE)="JA",1,0))</f>
        <v>0</v>
      </c>
      <c r="R24" s="16">
        <f>SUM(C24:E24)+SUM(M24:Q24)</f>
        <v>52</v>
      </c>
      <c r="S24" s="12">
        <f>IF(VLOOKUP($A24,Resultaten!$A:$P,12,FALSE)&gt;38,5,IF(VLOOKUP($A24,Resultaten!$A:$P,12,FALSE)&gt;28,10,IF(VLOOKUP($A24,Resultaten!$A:$P,12,FALSE)&gt;12,15,IF(VLOOKUP($A24,Resultaten!$A:$P,12,FALSE)&gt;6,20,IF(VLOOKUP($A24,Resultaten!$A:$P,12,FALSE)="",0,25)))))</f>
        <v>15</v>
      </c>
      <c r="T24" s="12">
        <f>IF(VLOOKUP($A24,Resultaten!$A:$P,13,FALSE)&gt;38,5,IF(VLOOKUP($A24,Resultaten!$A:$P,13,FALSE)&gt;28,10,IF(VLOOKUP($A24,Resultaten!$A:$P,13,FALSE)&gt;12,15,IF(VLOOKUP($A24,Resultaten!$A:$P,13,FALSE)&gt;6,20,IF(VLOOKUP($A24,Resultaten!$A:$P,13,FALSE)="",0,25)))))</f>
        <v>15</v>
      </c>
      <c r="U24" s="12">
        <f>IF(VLOOKUP($A24,Resultaten!$A:$P,6,FALSE)&gt;38,2,IF(VLOOKUP($A24,Resultaten!$A:$P,6,FALSE)&gt;28,4,IF(VLOOKUP($A24,Resultaten!$A:$P,6,FALSE)&gt;12,6,IF(VLOOKUP($A24,Resultaten!$A:$P,6,FALSE)&gt;6,8,IF(VLOOKUP($A24,Resultaten!$A:$P,6,FALSE)="",0,10)))))</f>
        <v>10</v>
      </c>
      <c r="V24" s="12">
        <f>IF(ISERROR(VLOOKUP($A24,BNT!$A:$H,3,FALSE)=TRUE),0,IF(VLOOKUP($A24,BNT!$A:$H,3,FALSE)="JA",2,0))</f>
        <v>0</v>
      </c>
      <c r="W24" s="14">
        <f>SUM(C24:E24)+SUM(S24:V24)</f>
        <v>62</v>
      </c>
    </row>
    <row r="25" spans="1:23" x14ac:dyDescent="0.25">
      <c r="A25" s="25">
        <v>296</v>
      </c>
      <c r="B25" s="25" t="str">
        <f>VLOOKUP($A25,Para!$D$1:$E$996,2,FALSE)</f>
        <v>Koninklijke Sint-Niklase Condors</v>
      </c>
      <c r="C25" s="18">
        <f>VLOOKUP($A25,'Score Algemeen'!$A$3:$S$968,5,FALSE)</f>
        <v>10</v>
      </c>
      <c r="D25" s="18">
        <f>VLOOKUP($A25,'Score Algemeen'!$A:$S,10,FALSE)</f>
        <v>13</v>
      </c>
      <c r="E25" s="18">
        <f>VLOOKUP($A25,'Score Algemeen'!$A:$S,19,FALSE)</f>
        <v>8</v>
      </c>
      <c r="F25" s="6">
        <f>IF(VLOOKUP($A25,Resultaten!$A:$P,10,FALSE)&gt;34,5,IF(VLOOKUP($A25,Resultaten!$A:$P,10,FALSE)&gt;26,10,IF(VLOOKUP($A25,Resultaten!$A:$P,10,FALSE)&gt;12,15,IF(VLOOKUP($A25,Resultaten!$A:$P,10,FALSE)&gt;6,20,IF(VLOOKUP($A25,Resultaten!$A:$P,10,FALSE)="",0,25)))))</f>
        <v>10</v>
      </c>
      <c r="G25" s="6">
        <f>IF(VLOOKUP($A25,Resultaten!$A:$P,3,FALSE)&gt;34,1,IF(VLOOKUP($A25,Resultaten!$A:$P,3,FALSE)&gt;26,2,IF(VLOOKUP($A25,Resultaten!$A:$P,3,FALSE)&gt;12,3,IF(VLOOKUP($A25,Resultaten!$A:$P,3,FALSE)&gt;6,4,IF(VLOOKUP($A25,Resultaten!$A:$P,3,FALSE)="",0,5)))))</f>
        <v>3</v>
      </c>
      <c r="H25" s="6">
        <f>IF(VLOOKUP($A25,Resultaten!$A:$P,11,FALSE)&gt;38,5,IF(VLOOKUP($A25,Resultaten!$A:$P,11,FALSE)&gt;28,10,IF(VLOOKUP($A25,Resultaten!$A:$P,11,FALSE)&gt;12,15,IF(VLOOKUP($A25,Resultaten!$A:$P,11,FALSE)&gt;6,20,IF(VLOOKUP($A25,Resultaten!$A:$P,11,FALSE)="",0,25)))))</f>
        <v>15</v>
      </c>
      <c r="I25" s="6">
        <f>IF(VLOOKUP($A25,Resultaten!$A:$P,4,FALSE)&gt;38,1,IF(VLOOKUP($A25,Resultaten!$A:$P,4,FALSE)&gt;28,2,IF(VLOOKUP($A25,Resultaten!$A:$P,4,FALSE)&gt;12,3,IF(VLOOKUP($A25,Resultaten!$A:$P,4,FALSE)&gt;6,4,IF(VLOOKUP($A25,Resultaten!$A:$P,4,FALSE)="",0,5)))))</f>
        <v>1</v>
      </c>
      <c r="J25" s="6">
        <f>IF(ISERROR(VLOOKUP($A25,BNT!$A:$H,5,FALSE)=TRUE),0,IF(VLOOKUP($A25,BNT!$A:$H,5,FALSE)="JA",2,0))</f>
        <v>0</v>
      </c>
      <c r="K25" s="6">
        <f>IF(ISERROR(VLOOKUP($A25,BNT!$A:$H,4,FALSE)=TRUE),0,IF(VLOOKUP($A25,BNT!$A:$H,4,FALSE)="JA",1,0))</f>
        <v>0</v>
      </c>
      <c r="L25" s="10">
        <f>SUM(C25:E25)+SUM(F25:K25)</f>
        <v>60</v>
      </c>
      <c r="M25" s="7">
        <f>IF(VLOOKUP($A25,Resultaten!$A:$P,11,FALSE)&gt;38,5,IF(VLOOKUP($A25,Resultaten!$A:$P,11,FALSE)&gt;28,10,IF(VLOOKUP($A25,Resultaten!$A:$P,11,FALSE)&gt;12,15,IF(VLOOKUP($A25,Resultaten!$A:$P,11,FALSE)&gt;6,20,IF(VLOOKUP($A25,Resultaten!$A:$P,11,FALSE)="",0,25)))))</f>
        <v>15</v>
      </c>
      <c r="N25" s="7">
        <f>IF(VLOOKUP($A25,Resultaten!$A:$P,12,FALSE)&gt;38,5,IF(VLOOKUP($A25,Resultaten!$A:$P,12,FALSE)&gt;28,10,IF(VLOOKUP($A25,Resultaten!$A:$P,12,FALSE)&gt;12,15,IF(VLOOKUP($A25,Resultaten!$A:$P,12,FALSE)&gt;6,20,IF(VLOOKUP($A25,Resultaten!$A:$P,12,FALSE)="",0,25)))))</f>
        <v>10</v>
      </c>
      <c r="O25" s="7">
        <f>IF(VLOOKUP($A25,Resultaten!$A:$P,5,FALSE)&gt;38,2,IF(VLOOKUP($A25,Resultaten!$A:$P,5,FALSE)&gt;28,4,IF(VLOOKUP($A25,Resultaten!$A:$P,5,FALSE)&gt;12,6,IF(VLOOKUP($A25,Resultaten!$A:$P,5,FALSE)&gt;6,8,IF(VLOOKUP($A25,Resultaten!$A:$P,5,FALSE)="",0,10)))))</f>
        <v>4</v>
      </c>
      <c r="P25" s="7">
        <f>IF(ISERROR(VLOOKUP($A25,BNT!$A:$H,4,FALSE)=TRUE),0,IF(VLOOKUP($A25,BNT!$A:$H,4,FALSE)="JA",2,0))</f>
        <v>0</v>
      </c>
      <c r="Q25" s="7">
        <f>IF(ISERROR(VLOOKUP($A25,BNT!$A:$H,3,FALSE)=TRUE),0,IF(VLOOKUP($A25,BNT!$A:$H,3,FALSE)="JA",1,0))</f>
        <v>0</v>
      </c>
      <c r="R25" s="16">
        <f>SUM(C25:E25)+SUM(M25:Q25)</f>
        <v>60</v>
      </c>
      <c r="S25" s="12">
        <f>IF(VLOOKUP($A25,Resultaten!$A:$P,12,FALSE)&gt;38,5,IF(VLOOKUP($A25,Resultaten!$A:$P,12,FALSE)&gt;28,10,IF(VLOOKUP($A25,Resultaten!$A:$P,12,FALSE)&gt;12,15,IF(VLOOKUP($A25,Resultaten!$A:$P,12,FALSE)&gt;6,20,IF(VLOOKUP($A25,Resultaten!$A:$P,12,FALSE)="",0,25)))))</f>
        <v>10</v>
      </c>
      <c r="T25" s="12">
        <f>IF(VLOOKUP($A25,Resultaten!$A:$P,13,FALSE)&gt;38,5,IF(VLOOKUP($A25,Resultaten!$A:$P,13,FALSE)&gt;28,10,IF(VLOOKUP($A25,Resultaten!$A:$P,13,FALSE)&gt;12,15,IF(VLOOKUP($A25,Resultaten!$A:$P,13,FALSE)&gt;6,20,IF(VLOOKUP($A25,Resultaten!$A:$P,13,FALSE)="",0,25)))))</f>
        <v>15</v>
      </c>
      <c r="U25" s="12">
        <f>IF(VLOOKUP($A25,Resultaten!$A:$P,6,FALSE)&gt;38,2,IF(VLOOKUP($A25,Resultaten!$A:$P,6,FALSE)&gt;28,4,IF(VLOOKUP($A25,Resultaten!$A:$P,6,FALSE)&gt;12,6,IF(VLOOKUP($A25,Resultaten!$A:$P,6,FALSE)&gt;6,8,IF(VLOOKUP($A25,Resultaten!$A:$P,6,FALSE)="",0,10)))))</f>
        <v>4</v>
      </c>
      <c r="V25" s="12">
        <f>IF(ISERROR(VLOOKUP($A25,BNT!$A:$H,3,FALSE)=TRUE),0,IF(VLOOKUP($A25,BNT!$A:$H,3,FALSE)="JA",2,0))</f>
        <v>0</v>
      </c>
      <c r="W25" s="14">
        <f>SUM(C25:E25)+SUM(S25:V25)</f>
        <v>60</v>
      </c>
    </row>
    <row r="26" spans="1:23" x14ac:dyDescent="0.25">
      <c r="A26" s="25">
        <v>592</v>
      </c>
      <c r="B26" s="25" t="str">
        <f>VLOOKUP($A26,Para!$D$1:$E$996,2,FALSE)</f>
        <v>KBGO Finexa Basket@Sea</v>
      </c>
      <c r="C26" s="18">
        <f>VLOOKUP($A26,'Score Algemeen'!$A$3:$S$968,5,FALSE)</f>
        <v>10</v>
      </c>
      <c r="D26" s="18">
        <f>VLOOKUP($A26,'Score Algemeen'!$A:$S,10,FALSE)</f>
        <v>13</v>
      </c>
      <c r="E26" s="18">
        <f>VLOOKUP($A26,'Score Algemeen'!$A:$S,19,FALSE)</f>
        <v>8</v>
      </c>
      <c r="F26" s="6">
        <f>IF(VLOOKUP($A26,Resultaten!$A:$P,10,FALSE)&gt;34,5,IF(VLOOKUP($A26,Resultaten!$A:$P,10,FALSE)&gt;26,10,IF(VLOOKUP($A26,Resultaten!$A:$P,10,FALSE)&gt;12,15,IF(VLOOKUP($A26,Resultaten!$A:$P,10,FALSE)&gt;6,20,IF(VLOOKUP($A26,Resultaten!$A:$P,10,FALSE)="",0,25)))))</f>
        <v>15</v>
      </c>
      <c r="G26" s="6">
        <f>IF(VLOOKUP($A26,Resultaten!$A:$P,3,FALSE)&gt;34,1,IF(VLOOKUP($A26,Resultaten!$A:$P,3,FALSE)&gt;26,2,IF(VLOOKUP($A26,Resultaten!$A:$P,3,FALSE)&gt;12,3,IF(VLOOKUP($A26,Resultaten!$A:$P,3,FALSE)&gt;6,4,IF(VLOOKUP($A26,Resultaten!$A:$P,3,FALSE)="",0,5)))))</f>
        <v>5</v>
      </c>
      <c r="H26" s="6">
        <f>IF(VLOOKUP($A26,Resultaten!$A:$P,11,FALSE)&gt;38,5,IF(VLOOKUP($A26,Resultaten!$A:$P,11,FALSE)&gt;28,10,IF(VLOOKUP($A26,Resultaten!$A:$P,11,FALSE)&gt;12,15,IF(VLOOKUP($A26,Resultaten!$A:$P,11,FALSE)&gt;6,20,IF(VLOOKUP($A26,Resultaten!$A:$P,11,FALSE)="",0,25)))))</f>
        <v>15</v>
      </c>
      <c r="I26" s="6">
        <f>IF(VLOOKUP($A26,Resultaten!$A:$P,4,FALSE)&gt;38,1,IF(VLOOKUP($A26,Resultaten!$A:$P,4,FALSE)&gt;28,2,IF(VLOOKUP($A26,Resultaten!$A:$P,4,FALSE)&gt;12,3,IF(VLOOKUP($A26,Resultaten!$A:$P,4,FALSE)&gt;6,4,IF(VLOOKUP($A26,Resultaten!$A:$P,4,FALSE)="",0,5)))))</f>
        <v>3</v>
      </c>
      <c r="J26" s="6">
        <f>IF(ISERROR(VLOOKUP($A26,BNT!$A:$H,5,FALSE)=TRUE),0,IF(VLOOKUP($A26,BNT!$A:$H,5,FALSE)="JA",2,0))</f>
        <v>0</v>
      </c>
      <c r="K26" s="6">
        <f>IF(ISERROR(VLOOKUP($A26,BNT!$A:$H,4,FALSE)=TRUE),0,IF(VLOOKUP($A26,BNT!$A:$H,4,FALSE)="JA",1,0))</f>
        <v>0</v>
      </c>
      <c r="L26" s="10">
        <f>SUM(C26:E26)+SUM(F26:K26)</f>
        <v>69</v>
      </c>
      <c r="M26" s="7">
        <f>IF(VLOOKUP($A26,Resultaten!$A:$P,11,FALSE)&gt;38,5,IF(VLOOKUP($A26,Resultaten!$A:$P,11,FALSE)&gt;28,10,IF(VLOOKUP($A26,Resultaten!$A:$P,11,FALSE)&gt;12,15,IF(VLOOKUP($A26,Resultaten!$A:$P,11,FALSE)&gt;6,20,IF(VLOOKUP($A26,Resultaten!$A:$P,11,FALSE)="",0,25)))))</f>
        <v>15</v>
      </c>
      <c r="N26" s="7">
        <f>IF(VLOOKUP($A26,Resultaten!$A:$P,12,FALSE)&gt;38,5,IF(VLOOKUP($A26,Resultaten!$A:$P,12,FALSE)&gt;28,10,IF(VLOOKUP($A26,Resultaten!$A:$P,12,FALSE)&gt;12,15,IF(VLOOKUP($A26,Resultaten!$A:$P,12,FALSE)&gt;6,20,IF(VLOOKUP($A26,Resultaten!$A:$P,12,FALSE)="",0,25)))))</f>
        <v>15</v>
      </c>
      <c r="O26" s="7">
        <f>IF(VLOOKUP($A26,Resultaten!$A:$P,5,FALSE)&gt;38,2,IF(VLOOKUP($A26,Resultaten!$A:$P,5,FALSE)&gt;28,4,IF(VLOOKUP($A26,Resultaten!$A:$P,5,FALSE)&gt;12,6,IF(VLOOKUP($A26,Resultaten!$A:$P,5,FALSE)&gt;6,8,IF(VLOOKUP($A26,Resultaten!$A:$P,5,FALSE)="",0,10)))))</f>
        <v>4</v>
      </c>
      <c r="P26" s="7">
        <f>IF(ISERROR(VLOOKUP($A26,BNT!$A:$H,4,FALSE)=TRUE),0,IF(VLOOKUP($A26,BNT!$A:$H,4,FALSE)="JA",2,0))</f>
        <v>0</v>
      </c>
      <c r="Q26" s="7">
        <f>IF(ISERROR(VLOOKUP($A26,BNT!$A:$H,3,FALSE)=TRUE),0,IF(VLOOKUP($A26,BNT!$A:$H,3,FALSE)="JA",1,0))</f>
        <v>0</v>
      </c>
      <c r="R26" s="16">
        <f>SUM(C26:E26)+SUM(M26:Q26)</f>
        <v>65</v>
      </c>
      <c r="S26" s="12">
        <f>IF(VLOOKUP($A26,Resultaten!$A:$P,12,FALSE)&gt;38,5,IF(VLOOKUP($A26,Resultaten!$A:$P,12,FALSE)&gt;28,10,IF(VLOOKUP($A26,Resultaten!$A:$P,12,FALSE)&gt;12,15,IF(VLOOKUP($A26,Resultaten!$A:$P,12,FALSE)&gt;6,20,IF(VLOOKUP($A26,Resultaten!$A:$P,12,FALSE)="",0,25)))))</f>
        <v>15</v>
      </c>
      <c r="T26" s="12">
        <f>IF(VLOOKUP($A26,Resultaten!$A:$P,13,FALSE)&gt;38,5,IF(VLOOKUP($A26,Resultaten!$A:$P,13,FALSE)&gt;28,10,IF(VLOOKUP($A26,Resultaten!$A:$P,13,FALSE)&gt;12,15,IF(VLOOKUP($A26,Resultaten!$A:$P,13,FALSE)&gt;6,20,IF(VLOOKUP($A26,Resultaten!$A:$P,13,FALSE)="",0,25)))))</f>
        <v>10</v>
      </c>
      <c r="U26" s="12">
        <f>IF(VLOOKUP($A26,Resultaten!$A:$P,6,FALSE)&gt;38,2,IF(VLOOKUP($A26,Resultaten!$A:$P,6,FALSE)&gt;28,4,IF(VLOOKUP($A26,Resultaten!$A:$P,6,FALSE)&gt;12,6,IF(VLOOKUP($A26,Resultaten!$A:$P,6,FALSE)&gt;6,8,IF(VLOOKUP($A26,Resultaten!$A:$P,6,FALSE)="",0,10)))))</f>
        <v>2</v>
      </c>
      <c r="V26" s="12">
        <f>IF(ISERROR(VLOOKUP($A26,BNT!$A:$H,3,FALSE)=TRUE),0,IF(VLOOKUP($A26,BNT!$A:$H,3,FALSE)="JA",2,0))</f>
        <v>0</v>
      </c>
      <c r="W26" s="14">
        <f>SUM(C26:E26)+SUM(S26:V26)</f>
        <v>58</v>
      </c>
    </row>
    <row r="27" spans="1:23" x14ac:dyDescent="0.25">
      <c r="A27" s="25">
        <v>723</v>
      </c>
      <c r="B27" s="25" t="str">
        <f>VLOOKUP($A27,Para!$D$1:$E$996,2,FALSE)</f>
        <v>Insurea Kontich Wolves</v>
      </c>
      <c r="C27" s="18">
        <f>VLOOKUP($A27,'Score Algemeen'!$A$3:$S$968,5,FALSE)</f>
        <v>10</v>
      </c>
      <c r="D27" s="18">
        <f>VLOOKUP($A27,'Score Algemeen'!$A:$S,10,FALSE)</f>
        <v>13</v>
      </c>
      <c r="E27" s="18">
        <f>VLOOKUP($A27,'Score Algemeen'!$A:$S,19,FALSE)</f>
        <v>8</v>
      </c>
      <c r="F27" s="6">
        <f>IF(VLOOKUP($A27,Resultaten!$A:$P,10,FALSE)&gt;34,5,IF(VLOOKUP($A27,Resultaten!$A:$P,10,FALSE)&gt;26,10,IF(VLOOKUP($A27,Resultaten!$A:$P,10,FALSE)&gt;12,15,IF(VLOOKUP($A27,Resultaten!$A:$P,10,FALSE)&gt;6,20,IF(VLOOKUP($A27,Resultaten!$A:$P,10,FALSE)="",0,25)))))</f>
        <v>5</v>
      </c>
      <c r="G27" s="6">
        <f>IF(VLOOKUP($A27,Resultaten!$A:$P,3,FALSE)&gt;34,1,IF(VLOOKUP($A27,Resultaten!$A:$P,3,FALSE)&gt;26,2,IF(VLOOKUP($A27,Resultaten!$A:$P,3,FALSE)&gt;12,3,IF(VLOOKUP($A27,Resultaten!$A:$P,3,FALSE)&gt;6,4,IF(VLOOKUP($A27,Resultaten!$A:$P,3,FALSE)="",0,5)))))</f>
        <v>1</v>
      </c>
      <c r="H27" s="6">
        <f>IF(VLOOKUP($A27,Resultaten!$A:$P,11,FALSE)&gt;38,5,IF(VLOOKUP($A27,Resultaten!$A:$P,11,FALSE)&gt;28,10,IF(VLOOKUP($A27,Resultaten!$A:$P,11,FALSE)&gt;12,15,IF(VLOOKUP($A27,Resultaten!$A:$P,11,FALSE)&gt;6,20,IF(VLOOKUP($A27,Resultaten!$A:$P,11,FALSE)="",0,25)))))</f>
        <v>0</v>
      </c>
      <c r="I27" s="6">
        <f>IF(VLOOKUP($A27,Resultaten!$A:$P,4,FALSE)&gt;38,1,IF(VLOOKUP($A27,Resultaten!$A:$P,4,FALSE)&gt;28,2,IF(VLOOKUP($A27,Resultaten!$A:$P,4,FALSE)&gt;12,3,IF(VLOOKUP($A27,Resultaten!$A:$P,4,FALSE)&gt;6,4,IF(VLOOKUP($A27,Resultaten!$A:$P,4,FALSE)="",0,5)))))</f>
        <v>2</v>
      </c>
      <c r="J27" s="6">
        <f>IF(ISERROR(VLOOKUP($A27,BNT!$A:$H,5,FALSE)=TRUE),0,IF(VLOOKUP($A27,BNT!$A:$H,5,FALSE)="JA",2,0))</f>
        <v>0</v>
      </c>
      <c r="K27" s="6">
        <f>IF(ISERROR(VLOOKUP($A27,BNT!$A:$H,4,FALSE)=TRUE),0,IF(VLOOKUP($A27,BNT!$A:$H,4,FALSE)="JA",1,0))</f>
        <v>0</v>
      </c>
      <c r="L27" s="10">
        <f>SUM(C27:E27)+SUM(F27:K27)</f>
        <v>39</v>
      </c>
      <c r="M27" s="7">
        <f>IF(VLOOKUP($A27,Resultaten!$A:$P,11,FALSE)&gt;38,5,IF(VLOOKUP($A27,Resultaten!$A:$P,11,FALSE)&gt;28,10,IF(VLOOKUP($A27,Resultaten!$A:$P,11,FALSE)&gt;12,15,IF(VLOOKUP($A27,Resultaten!$A:$P,11,FALSE)&gt;6,20,IF(VLOOKUP($A27,Resultaten!$A:$P,11,FALSE)="",0,25)))))</f>
        <v>0</v>
      </c>
      <c r="N27" s="7">
        <f>IF(VLOOKUP($A27,Resultaten!$A:$P,12,FALSE)&gt;38,5,IF(VLOOKUP($A27,Resultaten!$A:$P,12,FALSE)&gt;28,10,IF(VLOOKUP($A27,Resultaten!$A:$P,12,FALSE)&gt;12,15,IF(VLOOKUP($A27,Resultaten!$A:$P,12,FALSE)&gt;6,20,IF(VLOOKUP($A27,Resultaten!$A:$P,12,FALSE)="",0,25)))))</f>
        <v>10</v>
      </c>
      <c r="O27" s="7">
        <f>IF(VLOOKUP($A27,Resultaten!$A:$P,5,FALSE)&gt;38,2,IF(VLOOKUP($A27,Resultaten!$A:$P,5,FALSE)&gt;28,4,IF(VLOOKUP($A27,Resultaten!$A:$P,5,FALSE)&gt;12,6,IF(VLOOKUP($A27,Resultaten!$A:$P,5,FALSE)&gt;6,8,IF(VLOOKUP($A27,Resultaten!$A:$P,5,FALSE)="",0,10)))))</f>
        <v>4</v>
      </c>
      <c r="P27" s="7">
        <f>IF(ISERROR(VLOOKUP($A27,BNT!$A:$H,4,FALSE)=TRUE),0,IF(VLOOKUP($A27,BNT!$A:$H,4,FALSE)="JA",2,0))</f>
        <v>0</v>
      </c>
      <c r="Q27" s="7">
        <f>IF(ISERROR(VLOOKUP($A27,BNT!$A:$H,3,FALSE)=TRUE),0,IF(VLOOKUP($A27,BNT!$A:$H,3,FALSE)="JA",1,0))</f>
        <v>0</v>
      </c>
      <c r="R27" s="16">
        <f>SUM(C27:E27)+SUM(M27:Q27)</f>
        <v>45</v>
      </c>
      <c r="S27" s="12">
        <f>IF(VLOOKUP($A27,Resultaten!$A:$P,12,FALSE)&gt;38,5,IF(VLOOKUP($A27,Resultaten!$A:$P,12,FALSE)&gt;28,10,IF(VLOOKUP($A27,Resultaten!$A:$P,12,FALSE)&gt;12,15,IF(VLOOKUP($A27,Resultaten!$A:$P,12,FALSE)&gt;6,20,IF(VLOOKUP($A27,Resultaten!$A:$P,12,FALSE)="",0,25)))))</f>
        <v>10</v>
      </c>
      <c r="T27" s="12">
        <f>IF(VLOOKUP($A27,Resultaten!$A:$P,13,FALSE)&gt;38,5,IF(VLOOKUP($A27,Resultaten!$A:$P,13,FALSE)&gt;28,10,IF(VLOOKUP($A27,Resultaten!$A:$P,13,FALSE)&gt;12,15,IF(VLOOKUP($A27,Resultaten!$A:$P,13,FALSE)&gt;6,20,IF(VLOOKUP($A27,Resultaten!$A:$P,13,FALSE)="",0,25)))))</f>
        <v>10</v>
      </c>
      <c r="U27" s="12">
        <f>IF(VLOOKUP($A27,Resultaten!$A:$P,6,FALSE)&gt;38,2,IF(VLOOKUP($A27,Resultaten!$A:$P,6,FALSE)&gt;28,4,IF(VLOOKUP($A27,Resultaten!$A:$P,6,FALSE)&gt;12,6,IF(VLOOKUP($A27,Resultaten!$A:$P,6,FALSE)&gt;6,8,IF(VLOOKUP($A27,Resultaten!$A:$P,6,FALSE)="",0,10)))))</f>
        <v>6</v>
      </c>
      <c r="V27" s="12">
        <f>IF(ISERROR(VLOOKUP($A27,BNT!$A:$H,3,FALSE)=TRUE),0,IF(VLOOKUP($A27,BNT!$A:$H,3,FALSE)="JA",2,0))</f>
        <v>0</v>
      </c>
      <c r="W27" s="14">
        <f>SUM(C27:E27)+SUM(S27:V27)</f>
        <v>57</v>
      </c>
    </row>
    <row r="28" spans="1:23" x14ac:dyDescent="0.25">
      <c r="A28" s="25">
        <v>2462</v>
      </c>
      <c r="B28" s="25" t="str">
        <f>VLOOKUP($A28,Para!$D$1:$E$996,2,FALSE)</f>
        <v>BBC Houtem Redwolves</v>
      </c>
      <c r="C28" s="18">
        <f>VLOOKUP($A28,'Score Algemeen'!$A$3:$S$968,5,FALSE)</f>
        <v>10</v>
      </c>
      <c r="D28" s="18">
        <f>VLOOKUP($A28,'Score Algemeen'!$A:$S,10,FALSE)</f>
        <v>10</v>
      </c>
      <c r="E28" s="18">
        <f>VLOOKUP($A28,'Score Algemeen'!$A:$S,19,FALSE)</f>
        <v>8</v>
      </c>
      <c r="F28" s="6">
        <f>IF(VLOOKUP($A28,Resultaten!$A:$P,10,FALSE)&gt;34,5,IF(VLOOKUP($A28,Resultaten!$A:$P,10,FALSE)&gt;26,10,IF(VLOOKUP($A28,Resultaten!$A:$P,10,FALSE)&gt;12,15,IF(VLOOKUP($A28,Resultaten!$A:$P,10,FALSE)&gt;6,20,IF(VLOOKUP($A28,Resultaten!$A:$P,10,FALSE)="",0,25)))))</f>
        <v>0</v>
      </c>
      <c r="G28" s="6">
        <f>IF(VLOOKUP($A28,Resultaten!$A:$P,3,FALSE)&gt;34,1,IF(VLOOKUP($A28,Resultaten!$A:$P,3,FALSE)&gt;26,2,IF(VLOOKUP($A28,Resultaten!$A:$P,3,FALSE)&gt;12,3,IF(VLOOKUP($A28,Resultaten!$A:$P,3,FALSE)&gt;6,4,IF(VLOOKUP($A28,Resultaten!$A:$P,3,FALSE)="",0,5)))))</f>
        <v>0</v>
      </c>
      <c r="H28" s="6">
        <f>IF(VLOOKUP($A28,Resultaten!$A:$P,11,FALSE)&gt;38,5,IF(VLOOKUP($A28,Resultaten!$A:$P,11,FALSE)&gt;28,10,IF(VLOOKUP($A28,Resultaten!$A:$P,11,FALSE)&gt;12,15,IF(VLOOKUP($A28,Resultaten!$A:$P,11,FALSE)&gt;6,20,IF(VLOOKUP($A28,Resultaten!$A:$P,11,FALSE)="",0,25)))))</f>
        <v>5</v>
      </c>
      <c r="I28" s="6">
        <f>IF(VLOOKUP($A28,Resultaten!$A:$P,4,FALSE)&gt;38,1,IF(VLOOKUP($A28,Resultaten!$A:$P,4,FALSE)&gt;28,2,IF(VLOOKUP($A28,Resultaten!$A:$P,4,FALSE)&gt;12,3,IF(VLOOKUP($A28,Resultaten!$A:$P,4,FALSE)&gt;6,4,IF(VLOOKUP($A28,Resultaten!$A:$P,4,FALSE)="",0,5)))))</f>
        <v>2</v>
      </c>
      <c r="J28" s="6">
        <f>IF(ISERROR(VLOOKUP($A28,BNT!$A:$H,5,FALSE)=TRUE),0,IF(VLOOKUP($A28,BNT!$A:$H,5,FALSE)="JA",2,0))</f>
        <v>0</v>
      </c>
      <c r="K28" s="6">
        <f>IF(ISERROR(VLOOKUP($A28,BNT!$A:$H,4,FALSE)=TRUE),0,IF(VLOOKUP($A28,BNT!$A:$H,4,FALSE)="JA",1,0))</f>
        <v>0</v>
      </c>
      <c r="L28" s="10">
        <f>SUM(C28:E28)+SUM(F28:K28)</f>
        <v>35</v>
      </c>
      <c r="M28" s="7">
        <f>IF(VLOOKUP($A28,Resultaten!$A:$P,11,FALSE)&gt;38,5,IF(VLOOKUP($A28,Resultaten!$A:$P,11,FALSE)&gt;28,10,IF(VLOOKUP($A28,Resultaten!$A:$P,11,FALSE)&gt;12,15,IF(VLOOKUP($A28,Resultaten!$A:$P,11,FALSE)&gt;6,20,IF(VLOOKUP($A28,Resultaten!$A:$P,11,FALSE)="",0,25)))))</f>
        <v>5</v>
      </c>
      <c r="N28" s="7">
        <f>IF(VLOOKUP($A28,Resultaten!$A:$P,12,FALSE)&gt;38,5,IF(VLOOKUP($A28,Resultaten!$A:$P,12,FALSE)&gt;28,10,IF(VLOOKUP($A28,Resultaten!$A:$P,12,FALSE)&gt;12,15,IF(VLOOKUP($A28,Resultaten!$A:$P,12,FALSE)&gt;6,20,IF(VLOOKUP($A28,Resultaten!$A:$P,12,FALSE)="",0,25)))))</f>
        <v>10</v>
      </c>
      <c r="O28" s="7">
        <f>IF(VLOOKUP($A28,Resultaten!$A:$P,5,FALSE)&gt;38,2,IF(VLOOKUP($A28,Resultaten!$A:$P,5,FALSE)&gt;28,4,IF(VLOOKUP($A28,Resultaten!$A:$P,5,FALSE)&gt;12,6,IF(VLOOKUP($A28,Resultaten!$A:$P,5,FALSE)&gt;6,8,IF(VLOOKUP($A28,Resultaten!$A:$P,5,FALSE)="",0,10)))))</f>
        <v>2</v>
      </c>
      <c r="P28" s="7">
        <f>IF(ISERROR(VLOOKUP($A28,BNT!$A:$H,4,FALSE)=TRUE),0,IF(VLOOKUP($A28,BNT!$A:$H,4,FALSE)="JA",2,0))</f>
        <v>0</v>
      </c>
      <c r="Q28" s="7">
        <f>IF(ISERROR(VLOOKUP($A28,BNT!$A:$H,3,FALSE)=TRUE),0,IF(VLOOKUP($A28,BNT!$A:$H,3,FALSE)="JA",1,0))</f>
        <v>0</v>
      </c>
      <c r="R28" s="16">
        <f>SUM(C28:E28)+SUM(M28:Q28)</f>
        <v>45</v>
      </c>
      <c r="S28" s="12">
        <f>IF(VLOOKUP($A28,Resultaten!$A:$P,12,FALSE)&gt;38,5,IF(VLOOKUP($A28,Resultaten!$A:$P,12,FALSE)&gt;28,10,IF(VLOOKUP($A28,Resultaten!$A:$P,12,FALSE)&gt;12,15,IF(VLOOKUP($A28,Resultaten!$A:$P,12,FALSE)&gt;6,20,IF(VLOOKUP($A28,Resultaten!$A:$P,12,FALSE)="",0,25)))))</f>
        <v>10</v>
      </c>
      <c r="T28" s="12">
        <f>IF(VLOOKUP($A28,Resultaten!$A:$P,13,FALSE)&gt;38,5,IF(VLOOKUP($A28,Resultaten!$A:$P,13,FALSE)&gt;28,10,IF(VLOOKUP($A28,Resultaten!$A:$P,13,FALSE)&gt;12,15,IF(VLOOKUP($A28,Resultaten!$A:$P,13,FALSE)&gt;6,20,IF(VLOOKUP($A28,Resultaten!$A:$P,13,FALSE)="",0,25)))))</f>
        <v>10</v>
      </c>
      <c r="U28" s="12">
        <f>IF(VLOOKUP($A28,Resultaten!$A:$P,6,FALSE)&gt;38,2,IF(VLOOKUP($A28,Resultaten!$A:$P,6,FALSE)&gt;28,4,IF(VLOOKUP($A28,Resultaten!$A:$P,6,FALSE)&gt;12,6,IF(VLOOKUP($A28,Resultaten!$A:$P,6,FALSE)&gt;6,8,IF(VLOOKUP($A28,Resultaten!$A:$P,6,FALSE)="",0,10)))))</f>
        <v>8</v>
      </c>
      <c r="V28" s="12">
        <f>IF(ISERROR(VLOOKUP($A28,BNT!$A:$H,3,FALSE)=TRUE),0,IF(VLOOKUP($A28,BNT!$A:$H,3,FALSE)="JA",2,0))</f>
        <v>0</v>
      </c>
      <c r="W28" s="14">
        <f>SUM(C28:E28)+SUM(S28:V28)</f>
        <v>56</v>
      </c>
    </row>
    <row r="29" spans="1:23" x14ac:dyDescent="0.25">
      <c r="A29" s="25">
        <v>1526</v>
      </c>
      <c r="B29" s="25" t="str">
        <f>VLOOKUP($A29,Para!$D$1:$E$996,2,FALSE)</f>
        <v>Koninklijke Remant Basics Melsele-Beveren</v>
      </c>
      <c r="C29" s="18">
        <f>VLOOKUP($A29,'Score Algemeen'!$A$3:$S$968,5,FALSE)</f>
        <v>10</v>
      </c>
      <c r="D29" s="18">
        <f>VLOOKUP($A29,'Score Algemeen'!$A:$S,10,FALSE)</f>
        <v>11</v>
      </c>
      <c r="E29" s="18">
        <f>VLOOKUP($A29,'Score Algemeen'!$A:$S,19,FALSE)</f>
        <v>8</v>
      </c>
      <c r="F29" s="6">
        <f>IF(VLOOKUP($A29,Resultaten!$A:$P,10,FALSE)&gt;34,5,IF(VLOOKUP($A29,Resultaten!$A:$P,10,FALSE)&gt;26,10,IF(VLOOKUP($A29,Resultaten!$A:$P,10,FALSE)&gt;12,15,IF(VLOOKUP($A29,Resultaten!$A:$P,10,FALSE)&gt;6,20,IF(VLOOKUP($A29,Resultaten!$A:$P,10,FALSE)="",0,25)))))</f>
        <v>15</v>
      </c>
      <c r="G29" s="6">
        <f>IF(VLOOKUP($A29,Resultaten!$A:$P,3,FALSE)&gt;34,1,IF(VLOOKUP($A29,Resultaten!$A:$P,3,FALSE)&gt;26,2,IF(VLOOKUP($A29,Resultaten!$A:$P,3,FALSE)&gt;12,3,IF(VLOOKUP($A29,Resultaten!$A:$P,3,FALSE)&gt;6,4,IF(VLOOKUP($A29,Resultaten!$A:$P,3,FALSE)="",0,5)))))</f>
        <v>3</v>
      </c>
      <c r="H29" s="6">
        <f>IF(VLOOKUP($A29,Resultaten!$A:$P,11,FALSE)&gt;38,5,IF(VLOOKUP($A29,Resultaten!$A:$P,11,FALSE)&gt;28,10,IF(VLOOKUP($A29,Resultaten!$A:$P,11,FALSE)&gt;12,15,IF(VLOOKUP($A29,Resultaten!$A:$P,11,FALSE)&gt;6,20,IF(VLOOKUP($A29,Resultaten!$A:$P,11,FALSE)="",0,25)))))</f>
        <v>15</v>
      </c>
      <c r="I29" s="6">
        <f>IF(VLOOKUP($A29,Resultaten!$A:$P,4,FALSE)&gt;38,1,IF(VLOOKUP($A29,Resultaten!$A:$P,4,FALSE)&gt;28,2,IF(VLOOKUP($A29,Resultaten!$A:$P,4,FALSE)&gt;12,3,IF(VLOOKUP($A29,Resultaten!$A:$P,4,FALSE)&gt;6,4,IF(VLOOKUP($A29,Resultaten!$A:$P,4,FALSE)="",0,5)))))</f>
        <v>2</v>
      </c>
      <c r="J29" s="6">
        <f>IF(ISERROR(VLOOKUP($A29,BNT!$A:$H,5,FALSE)=TRUE),0,IF(VLOOKUP($A29,BNT!$A:$H,5,FALSE)="JA",2,0))</f>
        <v>0</v>
      </c>
      <c r="K29" s="6">
        <f>IF(ISERROR(VLOOKUP($A29,BNT!$A:$H,4,FALSE)=TRUE),0,IF(VLOOKUP($A29,BNT!$A:$H,4,FALSE)="JA",1,0))</f>
        <v>0</v>
      </c>
      <c r="L29" s="10">
        <f>SUM(C29:E29)+SUM(F29:K29)</f>
        <v>64</v>
      </c>
      <c r="M29" s="7">
        <f>IF(VLOOKUP($A29,Resultaten!$A:$P,11,FALSE)&gt;38,5,IF(VLOOKUP($A29,Resultaten!$A:$P,11,FALSE)&gt;28,10,IF(VLOOKUP($A29,Resultaten!$A:$P,11,FALSE)&gt;12,15,IF(VLOOKUP($A29,Resultaten!$A:$P,11,FALSE)&gt;6,20,IF(VLOOKUP($A29,Resultaten!$A:$P,11,FALSE)="",0,25)))))</f>
        <v>15</v>
      </c>
      <c r="N29" s="7">
        <f>IF(VLOOKUP($A29,Resultaten!$A:$P,12,FALSE)&gt;38,5,IF(VLOOKUP($A29,Resultaten!$A:$P,12,FALSE)&gt;28,10,IF(VLOOKUP($A29,Resultaten!$A:$P,12,FALSE)&gt;12,15,IF(VLOOKUP($A29,Resultaten!$A:$P,12,FALSE)&gt;6,20,IF(VLOOKUP($A29,Resultaten!$A:$P,12,FALSE)="",0,25)))))</f>
        <v>15</v>
      </c>
      <c r="O29" s="7">
        <f>IF(VLOOKUP($A29,Resultaten!$A:$P,5,FALSE)&gt;38,2,IF(VLOOKUP($A29,Resultaten!$A:$P,5,FALSE)&gt;28,4,IF(VLOOKUP($A29,Resultaten!$A:$P,5,FALSE)&gt;12,6,IF(VLOOKUP($A29,Resultaten!$A:$P,5,FALSE)&gt;6,8,IF(VLOOKUP($A29,Resultaten!$A:$P,5,FALSE)="",0,10)))))</f>
        <v>6</v>
      </c>
      <c r="P29" s="7">
        <f>IF(ISERROR(VLOOKUP($A29,BNT!$A:$H,4,FALSE)=TRUE),0,IF(VLOOKUP($A29,BNT!$A:$H,4,FALSE)="JA",2,0))</f>
        <v>0</v>
      </c>
      <c r="Q29" s="7">
        <f>IF(ISERROR(VLOOKUP($A29,BNT!$A:$H,3,FALSE)=TRUE),0,IF(VLOOKUP($A29,BNT!$A:$H,3,FALSE)="JA",1,0))</f>
        <v>0</v>
      </c>
      <c r="R29" s="16">
        <f>SUM(C29:E29)+SUM(M29:Q29)</f>
        <v>65</v>
      </c>
      <c r="S29" s="12">
        <f>IF(VLOOKUP($A29,Resultaten!$A:$P,12,FALSE)&gt;38,5,IF(VLOOKUP($A29,Resultaten!$A:$P,12,FALSE)&gt;28,10,IF(VLOOKUP($A29,Resultaten!$A:$P,12,FALSE)&gt;12,15,IF(VLOOKUP($A29,Resultaten!$A:$P,12,FALSE)&gt;6,20,IF(VLOOKUP($A29,Resultaten!$A:$P,12,FALSE)="",0,25)))))</f>
        <v>15</v>
      </c>
      <c r="T29" s="12">
        <f>IF(VLOOKUP($A29,Resultaten!$A:$P,13,FALSE)&gt;38,5,IF(VLOOKUP($A29,Resultaten!$A:$P,13,FALSE)&gt;28,10,IF(VLOOKUP($A29,Resultaten!$A:$P,13,FALSE)&gt;12,15,IF(VLOOKUP($A29,Resultaten!$A:$P,13,FALSE)&gt;6,20,IF(VLOOKUP($A29,Resultaten!$A:$P,13,FALSE)="",0,25)))))</f>
        <v>5</v>
      </c>
      <c r="U29" s="12">
        <f>IF(VLOOKUP($A29,Resultaten!$A:$P,6,FALSE)&gt;38,2,IF(VLOOKUP($A29,Resultaten!$A:$P,6,FALSE)&gt;28,4,IF(VLOOKUP($A29,Resultaten!$A:$P,6,FALSE)&gt;12,6,IF(VLOOKUP($A29,Resultaten!$A:$P,6,FALSE)&gt;6,8,IF(VLOOKUP($A29,Resultaten!$A:$P,6,FALSE)="",0,10)))))</f>
        <v>6</v>
      </c>
      <c r="V29" s="12">
        <f>IF(ISERROR(VLOOKUP($A29,BNT!$A:$H,3,FALSE)=TRUE),0,IF(VLOOKUP($A29,BNT!$A:$H,3,FALSE)="JA",2,0))</f>
        <v>0</v>
      </c>
      <c r="W29" s="14">
        <f>SUM(C29:E29)+SUM(S29:V29)</f>
        <v>55</v>
      </c>
    </row>
    <row r="30" spans="1:23" x14ac:dyDescent="0.25">
      <c r="A30" s="25">
        <v>816</v>
      </c>
      <c r="B30" s="25" t="str">
        <f>VLOOKUP($A30,Para!$D$1:$E$996,2,FALSE)</f>
        <v>KBBC Miners Beringen</v>
      </c>
      <c r="C30" s="18">
        <f>VLOOKUP($A30,'Score Algemeen'!$A$3:$S$968,5,FALSE)</f>
        <v>10</v>
      </c>
      <c r="D30" s="18">
        <f>VLOOKUP($A30,'Score Algemeen'!$A:$S,10,FALSE)</f>
        <v>13</v>
      </c>
      <c r="E30" s="18">
        <f>VLOOKUP($A30,'Score Algemeen'!$A:$S,19,FALSE)</f>
        <v>6</v>
      </c>
      <c r="F30" s="6">
        <f>IF(VLOOKUP($A30,Resultaten!$A:$P,10,FALSE)&gt;34,5,IF(VLOOKUP($A30,Resultaten!$A:$P,10,FALSE)&gt;26,10,IF(VLOOKUP($A30,Resultaten!$A:$P,10,FALSE)&gt;12,15,IF(VLOOKUP($A30,Resultaten!$A:$P,10,FALSE)&gt;6,20,IF(VLOOKUP($A30,Resultaten!$A:$P,10,FALSE)="",0,25)))))</f>
        <v>0</v>
      </c>
      <c r="G30" s="6">
        <f>IF(VLOOKUP($A30,Resultaten!$A:$P,3,FALSE)&gt;34,1,IF(VLOOKUP($A30,Resultaten!$A:$P,3,FALSE)&gt;26,2,IF(VLOOKUP($A30,Resultaten!$A:$P,3,FALSE)&gt;12,3,IF(VLOOKUP($A30,Resultaten!$A:$P,3,FALSE)&gt;6,4,IF(VLOOKUP($A30,Resultaten!$A:$P,3,FALSE)="",0,5)))))</f>
        <v>0</v>
      </c>
      <c r="H30" s="6">
        <f>IF(VLOOKUP($A30,Resultaten!$A:$P,11,FALSE)&gt;38,5,IF(VLOOKUP($A30,Resultaten!$A:$P,11,FALSE)&gt;28,10,IF(VLOOKUP($A30,Resultaten!$A:$P,11,FALSE)&gt;12,15,IF(VLOOKUP($A30,Resultaten!$A:$P,11,FALSE)&gt;6,20,IF(VLOOKUP($A30,Resultaten!$A:$P,11,FALSE)="",0,25)))))</f>
        <v>10</v>
      </c>
      <c r="I30" s="6">
        <f>IF(VLOOKUP($A30,Resultaten!$A:$P,4,FALSE)&gt;38,1,IF(VLOOKUP($A30,Resultaten!$A:$P,4,FALSE)&gt;28,2,IF(VLOOKUP($A30,Resultaten!$A:$P,4,FALSE)&gt;12,3,IF(VLOOKUP($A30,Resultaten!$A:$P,4,FALSE)&gt;6,4,IF(VLOOKUP($A30,Resultaten!$A:$P,4,FALSE)="",0,5)))))</f>
        <v>1</v>
      </c>
      <c r="J30" s="6">
        <f>IF(ISERROR(VLOOKUP($A30,BNT!$A:$H,5,FALSE)=TRUE),0,IF(VLOOKUP($A30,BNT!$A:$H,5,FALSE)="JA",2,0))</f>
        <v>0</v>
      </c>
      <c r="K30" s="6">
        <f>IF(ISERROR(VLOOKUP($A30,BNT!$A:$H,4,FALSE)=TRUE),0,IF(VLOOKUP($A30,BNT!$A:$H,4,FALSE)="JA",1,0))</f>
        <v>0</v>
      </c>
      <c r="L30" s="10">
        <f>SUM(C30:E30)+SUM(F30:K30)</f>
        <v>40</v>
      </c>
      <c r="M30" s="7">
        <f>IF(VLOOKUP($A30,Resultaten!$A:$P,11,FALSE)&gt;38,5,IF(VLOOKUP($A30,Resultaten!$A:$P,11,FALSE)&gt;28,10,IF(VLOOKUP($A30,Resultaten!$A:$P,11,FALSE)&gt;12,15,IF(VLOOKUP($A30,Resultaten!$A:$P,11,FALSE)&gt;6,20,IF(VLOOKUP($A30,Resultaten!$A:$P,11,FALSE)="",0,25)))))</f>
        <v>10</v>
      </c>
      <c r="N30" s="7">
        <f>IF(VLOOKUP($A30,Resultaten!$A:$P,12,FALSE)&gt;38,5,IF(VLOOKUP($A30,Resultaten!$A:$P,12,FALSE)&gt;28,10,IF(VLOOKUP($A30,Resultaten!$A:$P,12,FALSE)&gt;12,15,IF(VLOOKUP($A30,Resultaten!$A:$P,12,FALSE)&gt;6,20,IF(VLOOKUP($A30,Resultaten!$A:$P,12,FALSE)="",0,25)))))</f>
        <v>5</v>
      </c>
      <c r="O30" s="7">
        <f>IF(VLOOKUP($A30,Resultaten!$A:$P,5,FALSE)&gt;38,2,IF(VLOOKUP($A30,Resultaten!$A:$P,5,FALSE)&gt;28,4,IF(VLOOKUP($A30,Resultaten!$A:$P,5,FALSE)&gt;12,6,IF(VLOOKUP($A30,Resultaten!$A:$P,5,FALSE)&gt;6,8,IF(VLOOKUP($A30,Resultaten!$A:$P,5,FALSE)="",0,10)))))</f>
        <v>8</v>
      </c>
      <c r="P30" s="7">
        <f>IF(ISERROR(VLOOKUP($A30,BNT!$A:$H,4,FALSE)=TRUE),0,IF(VLOOKUP($A30,BNT!$A:$H,4,FALSE)="JA",2,0))</f>
        <v>0</v>
      </c>
      <c r="Q30" s="7">
        <f>IF(ISERROR(VLOOKUP($A30,BNT!$A:$H,3,FALSE)=TRUE),0,IF(VLOOKUP($A30,BNT!$A:$H,3,FALSE)="JA",1,0))</f>
        <v>0</v>
      </c>
      <c r="R30" s="16">
        <f>SUM(C30:E30)+SUM(M30:Q30)</f>
        <v>52</v>
      </c>
      <c r="S30" s="12">
        <f>IF(VLOOKUP($A30,Resultaten!$A:$P,12,FALSE)&gt;38,5,IF(VLOOKUP($A30,Resultaten!$A:$P,12,FALSE)&gt;28,10,IF(VLOOKUP($A30,Resultaten!$A:$P,12,FALSE)&gt;12,15,IF(VLOOKUP($A30,Resultaten!$A:$P,12,FALSE)&gt;6,20,IF(VLOOKUP($A30,Resultaten!$A:$P,12,FALSE)="",0,25)))))</f>
        <v>5</v>
      </c>
      <c r="T30" s="12">
        <f>IF(VLOOKUP($A30,Resultaten!$A:$P,13,FALSE)&gt;38,5,IF(VLOOKUP($A30,Resultaten!$A:$P,13,FALSE)&gt;28,10,IF(VLOOKUP($A30,Resultaten!$A:$P,13,FALSE)&gt;12,15,IF(VLOOKUP($A30,Resultaten!$A:$P,13,FALSE)&gt;6,20,IF(VLOOKUP($A30,Resultaten!$A:$P,13,FALSE)="",0,25)))))</f>
        <v>15</v>
      </c>
      <c r="U30" s="12">
        <f>IF(VLOOKUP($A30,Resultaten!$A:$P,6,FALSE)&gt;38,2,IF(VLOOKUP($A30,Resultaten!$A:$P,6,FALSE)&gt;28,4,IF(VLOOKUP($A30,Resultaten!$A:$P,6,FALSE)&gt;12,6,IF(VLOOKUP($A30,Resultaten!$A:$P,6,FALSE)&gt;6,8,IF(VLOOKUP($A30,Resultaten!$A:$P,6,FALSE)="",0,10)))))</f>
        <v>6</v>
      </c>
      <c r="V30" s="12">
        <f>IF(ISERROR(VLOOKUP($A30,BNT!$A:$H,3,FALSE)=TRUE),0,IF(VLOOKUP($A30,BNT!$A:$H,3,FALSE)="JA",2,0))</f>
        <v>0</v>
      </c>
      <c r="W30" s="14">
        <f>SUM(C30:E30)+SUM(S30:V30)</f>
        <v>55</v>
      </c>
    </row>
    <row r="31" spans="1:23" x14ac:dyDescent="0.25">
      <c r="A31" s="25">
        <v>5022</v>
      </c>
      <c r="B31" s="25" t="str">
        <f>VLOOKUP($A31,Para!$D$1:$E$996,2,FALSE)</f>
        <v>Holstra WINGS Wevelgem-Moorsele</v>
      </c>
      <c r="C31" s="18">
        <f>VLOOKUP($A31,'Score Algemeen'!$A$3:$S$968,5,FALSE)</f>
        <v>10</v>
      </c>
      <c r="D31" s="18">
        <f>VLOOKUP($A31,'Score Algemeen'!$A:$S,10,FALSE)</f>
        <v>10</v>
      </c>
      <c r="E31" s="18">
        <f>VLOOKUP($A31,'Score Algemeen'!$A:$S,19,FALSE)</f>
        <v>8</v>
      </c>
      <c r="F31" s="6">
        <f>IF(VLOOKUP($A31,Resultaten!$A:$P,10,FALSE)&gt;34,5,IF(VLOOKUP($A31,Resultaten!$A:$P,10,FALSE)&gt;26,10,IF(VLOOKUP($A31,Resultaten!$A:$P,10,FALSE)&gt;12,15,IF(VLOOKUP($A31,Resultaten!$A:$P,10,FALSE)&gt;6,20,IF(VLOOKUP($A31,Resultaten!$A:$P,10,FALSE)="",0,25)))))</f>
        <v>10</v>
      </c>
      <c r="G31" s="6">
        <f>IF(VLOOKUP($A31,Resultaten!$A:$P,3,FALSE)&gt;34,1,IF(VLOOKUP($A31,Resultaten!$A:$P,3,FALSE)&gt;26,2,IF(VLOOKUP($A31,Resultaten!$A:$P,3,FALSE)&gt;12,3,IF(VLOOKUP($A31,Resultaten!$A:$P,3,FALSE)&gt;6,4,IF(VLOOKUP($A31,Resultaten!$A:$P,3,FALSE)="",0,5)))))</f>
        <v>2</v>
      </c>
      <c r="H31" s="6">
        <f>IF(VLOOKUP($A31,Resultaten!$A:$P,11,FALSE)&gt;38,5,IF(VLOOKUP($A31,Resultaten!$A:$P,11,FALSE)&gt;28,10,IF(VLOOKUP($A31,Resultaten!$A:$P,11,FALSE)&gt;12,15,IF(VLOOKUP($A31,Resultaten!$A:$P,11,FALSE)&gt;6,20,IF(VLOOKUP($A31,Resultaten!$A:$P,11,FALSE)="",0,25)))))</f>
        <v>10</v>
      </c>
      <c r="I31" s="6">
        <f>IF(VLOOKUP($A31,Resultaten!$A:$P,4,FALSE)&gt;38,1,IF(VLOOKUP($A31,Resultaten!$A:$P,4,FALSE)&gt;28,2,IF(VLOOKUP($A31,Resultaten!$A:$P,4,FALSE)&gt;12,3,IF(VLOOKUP($A31,Resultaten!$A:$P,4,FALSE)&gt;6,4,IF(VLOOKUP($A31,Resultaten!$A:$P,4,FALSE)="",0,5)))))</f>
        <v>1</v>
      </c>
      <c r="J31" s="6">
        <f>IF(ISERROR(VLOOKUP($A31,BNT!$A:$H,5,FALSE)=TRUE),0,IF(VLOOKUP($A31,BNT!$A:$H,5,FALSE)="JA",2,0))</f>
        <v>0</v>
      </c>
      <c r="K31" s="6">
        <f>IF(ISERROR(VLOOKUP($A31,BNT!$A:$H,4,FALSE)=TRUE),0,IF(VLOOKUP($A31,BNT!$A:$H,4,FALSE)="JA",1,0))</f>
        <v>0</v>
      </c>
      <c r="L31" s="10">
        <f>SUM(C31:E31)+SUM(F31:K31)</f>
        <v>51</v>
      </c>
      <c r="M31" s="7">
        <f>IF(VLOOKUP($A31,Resultaten!$A:$P,11,FALSE)&gt;38,5,IF(VLOOKUP($A31,Resultaten!$A:$P,11,FALSE)&gt;28,10,IF(VLOOKUP($A31,Resultaten!$A:$P,11,FALSE)&gt;12,15,IF(VLOOKUP($A31,Resultaten!$A:$P,11,FALSE)&gt;6,20,IF(VLOOKUP($A31,Resultaten!$A:$P,11,FALSE)="",0,25)))))</f>
        <v>10</v>
      </c>
      <c r="N31" s="7">
        <f>IF(VLOOKUP($A31,Resultaten!$A:$P,12,FALSE)&gt;38,5,IF(VLOOKUP($A31,Resultaten!$A:$P,12,FALSE)&gt;28,10,IF(VLOOKUP($A31,Resultaten!$A:$P,12,FALSE)&gt;12,15,IF(VLOOKUP($A31,Resultaten!$A:$P,12,FALSE)&gt;6,20,IF(VLOOKUP($A31,Resultaten!$A:$P,12,FALSE)="",0,25)))))</f>
        <v>5</v>
      </c>
      <c r="O31" s="7">
        <f>IF(VLOOKUP($A31,Resultaten!$A:$P,5,FALSE)&gt;38,2,IF(VLOOKUP($A31,Resultaten!$A:$P,5,FALSE)&gt;28,4,IF(VLOOKUP($A31,Resultaten!$A:$P,5,FALSE)&gt;12,6,IF(VLOOKUP($A31,Resultaten!$A:$P,5,FALSE)&gt;6,8,IF(VLOOKUP($A31,Resultaten!$A:$P,5,FALSE)="",0,10)))))</f>
        <v>6</v>
      </c>
      <c r="P31" s="7">
        <f>IF(ISERROR(VLOOKUP($A31,BNT!$A:$H,4,FALSE)=TRUE),0,IF(VLOOKUP($A31,BNT!$A:$H,4,FALSE)="JA",2,0))</f>
        <v>0</v>
      </c>
      <c r="Q31" s="7">
        <f>IF(ISERROR(VLOOKUP($A31,BNT!$A:$H,3,FALSE)=TRUE),0,IF(VLOOKUP($A31,BNT!$A:$H,3,FALSE)="JA",1,0))</f>
        <v>0</v>
      </c>
      <c r="R31" s="16">
        <f>SUM(C31:E31)+SUM(M31:Q31)</f>
        <v>49</v>
      </c>
      <c r="S31" s="12">
        <f>IF(VLOOKUP($A31,Resultaten!$A:$P,12,FALSE)&gt;38,5,IF(VLOOKUP($A31,Resultaten!$A:$P,12,FALSE)&gt;28,10,IF(VLOOKUP($A31,Resultaten!$A:$P,12,FALSE)&gt;12,15,IF(VLOOKUP($A31,Resultaten!$A:$P,12,FALSE)&gt;6,20,IF(VLOOKUP($A31,Resultaten!$A:$P,12,FALSE)="",0,25)))))</f>
        <v>5</v>
      </c>
      <c r="T31" s="12">
        <f>IF(VLOOKUP($A31,Resultaten!$A:$P,13,FALSE)&gt;38,5,IF(VLOOKUP($A31,Resultaten!$A:$P,13,FALSE)&gt;28,10,IF(VLOOKUP($A31,Resultaten!$A:$P,13,FALSE)&gt;12,15,IF(VLOOKUP($A31,Resultaten!$A:$P,13,FALSE)&gt;6,20,IF(VLOOKUP($A31,Resultaten!$A:$P,13,FALSE)="",0,25)))))</f>
        <v>20</v>
      </c>
      <c r="U31" s="12">
        <f>IF(VLOOKUP($A31,Resultaten!$A:$P,6,FALSE)&gt;38,2,IF(VLOOKUP($A31,Resultaten!$A:$P,6,FALSE)&gt;28,4,IF(VLOOKUP($A31,Resultaten!$A:$P,6,FALSE)&gt;12,6,IF(VLOOKUP($A31,Resultaten!$A:$P,6,FALSE)&gt;6,8,IF(VLOOKUP($A31,Resultaten!$A:$P,6,FALSE)="",0,10)))))</f>
        <v>2</v>
      </c>
      <c r="V31" s="12">
        <f>IF(ISERROR(VLOOKUP($A31,BNT!$A:$H,3,FALSE)=TRUE),0,IF(VLOOKUP($A31,BNT!$A:$H,3,FALSE)="JA",2,0))</f>
        <v>0</v>
      </c>
      <c r="W31" s="14">
        <f>SUM(C31:E31)+SUM(S31:V31)</f>
        <v>55</v>
      </c>
    </row>
    <row r="32" spans="1:23" x14ac:dyDescent="0.25">
      <c r="A32" s="25">
        <v>1989</v>
      </c>
      <c r="B32" s="25" t="str">
        <f>VLOOKUP($A32,Para!$D$1:$E$996,2,FALSE)</f>
        <v>Stevoort BBC</v>
      </c>
      <c r="C32" s="18">
        <f>VLOOKUP($A32,'Score Algemeen'!$A$3:$S$968,5,FALSE)</f>
        <v>10</v>
      </c>
      <c r="D32" s="18">
        <f>VLOOKUP($A32,'Score Algemeen'!$A:$S,10,FALSE)</f>
        <v>14</v>
      </c>
      <c r="E32" s="18">
        <f>VLOOKUP($A32,'Score Algemeen'!$A:$S,19,FALSE)</f>
        <v>8</v>
      </c>
      <c r="F32" s="6">
        <f>IF(VLOOKUP($A32,Resultaten!$A:$P,10,FALSE)&gt;34,5,IF(VLOOKUP($A32,Resultaten!$A:$P,10,FALSE)&gt;26,10,IF(VLOOKUP($A32,Resultaten!$A:$P,10,FALSE)&gt;12,15,IF(VLOOKUP($A32,Resultaten!$A:$P,10,FALSE)&gt;6,20,IF(VLOOKUP($A32,Resultaten!$A:$P,10,FALSE)="",0,25)))))</f>
        <v>5</v>
      </c>
      <c r="G32" s="6">
        <f>IF(VLOOKUP($A32,Resultaten!$A:$P,3,FALSE)&gt;34,1,IF(VLOOKUP($A32,Resultaten!$A:$P,3,FALSE)&gt;26,2,IF(VLOOKUP($A32,Resultaten!$A:$P,3,FALSE)&gt;12,3,IF(VLOOKUP($A32,Resultaten!$A:$P,3,FALSE)&gt;6,4,IF(VLOOKUP($A32,Resultaten!$A:$P,3,FALSE)="",0,5)))))</f>
        <v>0</v>
      </c>
      <c r="H32" s="6">
        <f>IF(VLOOKUP($A32,Resultaten!$A:$P,11,FALSE)&gt;38,5,IF(VLOOKUP($A32,Resultaten!$A:$P,11,FALSE)&gt;28,10,IF(VLOOKUP($A32,Resultaten!$A:$P,11,FALSE)&gt;12,15,IF(VLOOKUP($A32,Resultaten!$A:$P,11,FALSE)&gt;6,20,IF(VLOOKUP($A32,Resultaten!$A:$P,11,FALSE)="",0,25)))))</f>
        <v>20</v>
      </c>
      <c r="I32" s="6">
        <f>IF(VLOOKUP($A32,Resultaten!$A:$P,4,FALSE)&gt;38,1,IF(VLOOKUP($A32,Resultaten!$A:$P,4,FALSE)&gt;28,2,IF(VLOOKUP($A32,Resultaten!$A:$P,4,FALSE)&gt;12,3,IF(VLOOKUP($A32,Resultaten!$A:$P,4,FALSE)&gt;6,4,IF(VLOOKUP($A32,Resultaten!$A:$P,4,FALSE)="",0,5)))))</f>
        <v>3</v>
      </c>
      <c r="J32" s="6">
        <f>IF(ISERROR(VLOOKUP($A32,BNT!$A:$H,5,FALSE)=TRUE),0,IF(VLOOKUP($A32,BNT!$A:$H,5,FALSE)="JA",2,0))</f>
        <v>0</v>
      </c>
      <c r="K32" s="6">
        <f>IF(ISERROR(VLOOKUP($A32,BNT!$A:$H,4,FALSE)=TRUE),0,IF(VLOOKUP($A32,BNT!$A:$H,4,FALSE)="JA",1,0))</f>
        <v>0</v>
      </c>
      <c r="L32" s="10">
        <f>SUM(C32:E32)+SUM(F32:K32)</f>
        <v>60</v>
      </c>
      <c r="M32" s="7">
        <f>IF(VLOOKUP($A32,Resultaten!$A:$P,11,FALSE)&gt;38,5,IF(VLOOKUP($A32,Resultaten!$A:$P,11,FALSE)&gt;28,10,IF(VLOOKUP($A32,Resultaten!$A:$P,11,FALSE)&gt;12,15,IF(VLOOKUP($A32,Resultaten!$A:$P,11,FALSE)&gt;6,20,IF(VLOOKUP($A32,Resultaten!$A:$P,11,FALSE)="",0,25)))))</f>
        <v>20</v>
      </c>
      <c r="N32" s="7">
        <f>IF(VLOOKUP($A32,Resultaten!$A:$P,12,FALSE)&gt;38,5,IF(VLOOKUP($A32,Resultaten!$A:$P,12,FALSE)&gt;28,10,IF(VLOOKUP($A32,Resultaten!$A:$P,12,FALSE)&gt;12,15,IF(VLOOKUP($A32,Resultaten!$A:$P,12,FALSE)&gt;6,20,IF(VLOOKUP($A32,Resultaten!$A:$P,12,FALSE)="",0,25)))))</f>
        <v>15</v>
      </c>
      <c r="O32" s="7">
        <f>IF(VLOOKUP($A32,Resultaten!$A:$P,5,FALSE)&gt;38,2,IF(VLOOKUP($A32,Resultaten!$A:$P,5,FALSE)&gt;28,4,IF(VLOOKUP($A32,Resultaten!$A:$P,5,FALSE)&gt;12,6,IF(VLOOKUP($A32,Resultaten!$A:$P,5,FALSE)&gt;6,8,IF(VLOOKUP($A32,Resultaten!$A:$P,5,FALSE)="",0,10)))))</f>
        <v>6</v>
      </c>
      <c r="P32" s="7">
        <f>IF(ISERROR(VLOOKUP($A32,BNT!$A:$H,4,FALSE)=TRUE),0,IF(VLOOKUP($A32,BNT!$A:$H,4,FALSE)="JA",2,0))</f>
        <v>0</v>
      </c>
      <c r="Q32" s="7">
        <f>IF(ISERROR(VLOOKUP($A32,BNT!$A:$H,3,FALSE)=TRUE),0,IF(VLOOKUP($A32,BNT!$A:$H,3,FALSE)="JA",1,0))</f>
        <v>0</v>
      </c>
      <c r="R32" s="16">
        <f>SUM(C32:E32)+SUM(M32:Q32)</f>
        <v>73</v>
      </c>
      <c r="S32" s="12">
        <f>IF(VLOOKUP($A32,Resultaten!$A:$P,12,FALSE)&gt;38,5,IF(VLOOKUP($A32,Resultaten!$A:$P,12,FALSE)&gt;28,10,IF(VLOOKUP($A32,Resultaten!$A:$P,12,FALSE)&gt;12,15,IF(VLOOKUP($A32,Resultaten!$A:$P,12,FALSE)&gt;6,20,IF(VLOOKUP($A32,Resultaten!$A:$P,12,FALSE)="",0,25)))))</f>
        <v>15</v>
      </c>
      <c r="T32" s="12">
        <f>IF(VLOOKUP($A32,Resultaten!$A:$P,13,FALSE)&gt;38,5,IF(VLOOKUP($A32,Resultaten!$A:$P,13,FALSE)&gt;28,10,IF(VLOOKUP($A32,Resultaten!$A:$P,13,FALSE)&gt;12,15,IF(VLOOKUP($A32,Resultaten!$A:$P,13,FALSE)&gt;6,20,IF(VLOOKUP($A32,Resultaten!$A:$P,13,FALSE)="",0,25)))))</f>
        <v>5</v>
      </c>
      <c r="U32" s="12">
        <f>IF(VLOOKUP($A32,Resultaten!$A:$P,6,FALSE)&gt;38,2,IF(VLOOKUP($A32,Resultaten!$A:$P,6,FALSE)&gt;28,4,IF(VLOOKUP($A32,Resultaten!$A:$P,6,FALSE)&gt;12,6,IF(VLOOKUP($A32,Resultaten!$A:$P,6,FALSE)&gt;6,8,IF(VLOOKUP($A32,Resultaten!$A:$P,6,FALSE)="",0,10)))))</f>
        <v>0</v>
      </c>
      <c r="V32" s="12">
        <f>IF(ISERROR(VLOOKUP($A32,BNT!$A:$H,3,FALSE)=TRUE),0,IF(VLOOKUP($A32,BNT!$A:$H,3,FALSE)="JA",2,0))</f>
        <v>0</v>
      </c>
      <c r="W32" s="14">
        <f>SUM(C32:E32)+SUM(S32:V32)</f>
        <v>52</v>
      </c>
    </row>
    <row r="33" spans="1:23" x14ac:dyDescent="0.25">
      <c r="A33" s="25">
        <v>2174</v>
      </c>
      <c r="B33" s="25" t="str">
        <f>VLOOKUP($A33,Para!$D$1:$E$996,2,FALSE)</f>
        <v>BasKet Tongeren</v>
      </c>
      <c r="C33" s="18">
        <f>VLOOKUP($A33,'Score Algemeen'!$A$3:$S$968,5,FALSE)</f>
        <v>10</v>
      </c>
      <c r="D33" s="18">
        <f>VLOOKUP($A33,'Score Algemeen'!$A:$S,10,FALSE)</f>
        <v>15</v>
      </c>
      <c r="E33" s="18">
        <f>VLOOKUP($A33,'Score Algemeen'!$A:$S,19,FALSE)</f>
        <v>5</v>
      </c>
      <c r="F33" s="6">
        <f>IF(VLOOKUP($A33,Resultaten!$A:$P,10,FALSE)&gt;34,5,IF(VLOOKUP($A33,Resultaten!$A:$P,10,FALSE)&gt;26,10,IF(VLOOKUP($A33,Resultaten!$A:$P,10,FALSE)&gt;12,15,IF(VLOOKUP($A33,Resultaten!$A:$P,10,FALSE)&gt;6,20,IF(VLOOKUP($A33,Resultaten!$A:$P,10,FALSE)="",0,25)))))</f>
        <v>0</v>
      </c>
      <c r="G33" s="6">
        <f>IF(VLOOKUP($A33,Resultaten!$A:$P,3,FALSE)&gt;34,1,IF(VLOOKUP($A33,Resultaten!$A:$P,3,FALSE)&gt;26,2,IF(VLOOKUP($A33,Resultaten!$A:$P,3,FALSE)&gt;12,3,IF(VLOOKUP($A33,Resultaten!$A:$P,3,FALSE)&gt;6,4,IF(VLOOKUP($A33,Resultaten!$A:$P,3,FALSE)="",0,5)))))</f>
        <v>0</v>
      </c>
      <c r="H33" s="6">
        <f>IF(VLOOKUP($A33,Resultaten!$A:$P,11,FALSE)&gt;38,5,IF(VLOOKUP($A33,Resultaten!$A:$P,11,FALSE)&gt;28,10,IF(VLOOKUP($A33,Resultaten!$A:$P,11,FALSE)&gt;12,15,IF(VLOOKUP($A33,Resultaten!$A:$P,11,FALSE)&gt;6,20,IF(VLOOKUP($A33,Resultaten!$A:$P,11,FALSE)="",0,25)))))</f>
        <v>5</v>
      </c>
      <c r="I33" s="6">
        <f>IF(VLOOKUP($A33,Resultaten!$A:$P,4,FALSE)&gt;38,1,IF(VLOOKUP($A33,Resultaten!$A:$P,4,FALSE)&gt;28,2,IF(VLOOKUP($A33,Resultaten!$A:$P,4,FALSE)&gt;12,3,IF(VLOOKUP($A33,Resultaten!$A:$P,4,FALSE)&gt;6,4,IF(VLOOKUP($A33,Resultaten!$A:$P,4,FALSE)="",0,5)))))</f>
        <v>3</v>
      </c>
      <c r="J33" s="6">
        <f>IF(ISERROR(VLOOKUP($A33,BNT!$A:$H,5,FALSE)=TRUE),0,IF(VLOOKUP($A33,BNT!$A:$H,5,FALSE)="JA",2,0))</f>
        <v>0</v>
      </c>
      <c r="K33" s="6">
        <f>IF(ISERROR(VLOOKUP($A33,BNT!$A:$H,4,FALSE)=TRUE),0,IF(VLOOKUP($A33,BNT!$A:$H,4,FALSE)="JA",1,0))</f>
        <v>0</v>
      </c>
      <c r="L33" s="10">
        <f>SUM(C33:E33)+SUM(F33:K33)</f>
        <v>38</v>
      </c>
      <c r="M33" s="7">
        <f>IF(VLOOKUP($A33,Resultaten!$A:$P,11,FALSE)&gt;38,5,IF(VLOOKUP($A33,Resultaten!$A:$P,11,FALSE)&gt;28,10,IF(VLOOKUP($A33,Resultaten!$A:$P,11,FALSE)&gt;12,15,IF(VLOOKUP($A33,Resultaten!$A:$P,11,FALSE)&gt;6,20,IF(VLOOKUP($A33,Resultaten!$A:$P,11,FALSE)="",0,25)))))</f>
        <v>5</v>
      </c>
      <c r="N33" s="7">
        <f>IF(VLOOKUP($A33,Resultaten!$A:$P,12,FALSE)&gt;38,5,IF(VLOOKUP($A33,Resultaten!$A:$P,12,FALSE)&gt;28,10,IF(VLOOKUP($A33,Resultaten!$A:$P,12,FALSE)&gt;12,15,IF(VLOOKUP($A33,Resultaten!$A:$P,12,FALSE)&gt;6,20,IF(VLOOKUP($A33,Resultaten!$A:$P,12,FALSE)="",0,25)))))</f>
        <v>15</v>
      </c>
      <c r="O33" s="7">
        <f>IF(VLOOKUP($A33,Resultaten!$A:$P,5,FALSE)&gt;38,2,IF(VLOOKUP($A33,Resultaten!$A:$P,5,FALSE)&gt;28,4,IF(VLOOKUP($A33,Resultaten!$A:$P,5,FALSE)&gt;12,6,IF(VLOOKUP($A33,Resultaten!$A:$P,5,FALSE)&gt;6,8,IF(VLOOKUP($A33,Resultaten!$A:$P,5,FALSE)="",0,10)))))</f>
        <v>2</v>
      </c>
      <c r="P33" s="7">
        <f>IF(ISERROR(VLOOKUP($A33,BNT!$A:$H,4,FALSE)=TRUE),0,IF(VLOOKUP($A33,BNT!$A:$H,4,FALSE)="JA",2,0))</f>
        <v>0</v>
      </c>
      <c r="Q33" s="7">
        <f>IF(ISERROR(VLOOKUP($A33,BNT!$A:$H,3,FALSE)=TRUE),0,IF(VLOOKUP($A33,BNT!$A:$H,3,FALSE)="JA",1,0))</f>
        <v>0</v>
      </c>
      <c r="R33" s="16">
        <f>SUM(C33:E33)+SUM(M33:Q33)</f>
        <v>52</v>
      </c>
      <c r="S33" s="12">
        <f>IF(VLOOKUP($A33,Resultaten!$A:$P,12,FALSE)&gt;38,5,IF(VLOOKUP($A33,Resultaten!$A:$P,12,FALSE)&gt;28,10,IF(VLOOKUP($A33,Resultaten!$A:$P,12,FALSE)&gt;12,15,IF(VLOOKUP($A33,Resultaten!$A:$P,12,FALSE)&gt;6,20,IF(VLOOKUP($A33,Resultaten!$A:$P,12,FALSE)="",0,25)))))</f>
        <v>15</v>
      </c>
      <c r="T33" s="12">
        <f>IF(VLOOKUP($A33,Resultaten!$A:$P,13,FALSE)&gt;38,5,IF(VLOOKUP($A33,Resultaten!$A:$P,13,FALSE)&gt;28,10,IF(VLOOKUP($A33,Resultaten!$A:$P,13,FALSE)&gt;12,15,IF(VLOOKUP($A33,Resultaten!$A:$P,13,FALSE)&gt;6,20,IF(VLOOKUP($A33,Resultaten!$A:$P,13,FALSE)="",0,25)))))</f>
        <v>5</v>
      </c>
      <c r="U33" s="12">
        <f>IF(VLOOKUP($A33,Resultaten!$A:$P,6,FALSE)&gt;38,2,IF(VLOOKUP($A33,Resultaten!$A:$P,6,FALSE)&gt;28,4,IF(VLOOKUP($A33,Resultaten!$A:$P,6,FALSE)&gt;12,6,IF(VLOOKUP($A33,Resultaten!$A:$P,6,FALSE)&gt;6,8,IF(VLOOKUP($A33,Resultaten!$A:$P,6,FALSE)="",0,10)))))</f>
        <v>2</v>
      </c>
      <c r="V33" s="12">
        <f>IF(ISERROR(VLOOKUP($A33,BNT!$A:$H,3,FALSE)=TRUE),0,IF(VLOOKUP($A33,BNT!$A:$H,3,FALSE)="JA",2,0))</f>
        <v>0</v>
      </c>
      <c r="W33" s="14">
        <f>SUM(C33:E33)+SUM(S33:V33)</f>
        <v>52</v>
      </c>
    </row>
    <row r="34" spans="1:23" x14ac:dyDescent="0.25">
      <c r="A34" s="25">
        <v>1484</v>
      </c>
      <c r="B34" s="25" t="str">
        <f>VLOOKUP($A34,Para!$D$1:$E$996,2,FALSE)</f>
        <v>Oxaco BBC Boechout</v>
      </c>
      <c r="C34" s="18">
        <f>VLOOKUP($A34,'Score Algemeen'!$A$3:$S$968,5,FALSE)</f>
        <v>10</v>
      </c>
      <c r="D34" s="18">
        <f>VLOOKUP($A34,'Score Algemeen'!$A:$S,10,FALSE)</f>
        <v>15</v>
      </c>
      <c r="E34" s="18">
        <f>VLOOKUP($A34,'Score Algemeen'!$A:$S,19,FALSE)</f>
        <v>4</v>
      </c>
      <c r="F34" s="6">
        <f>IF(VLOOKUP($A34,Resultaten!$A:$P,10,FALSE)&gt;34,5,IF(VLOOKUP($A34,Resultaten!$A:$P,10,FALSE)&gt;26,10,IF(VLOOKUP($A34,Resultaten!$A:$P,10,FALSE)&gt;12,15,IF(VLOOKUP($A34,Resultaten!$A:$P,10,FALSE)&gt;6,20,IF(VLOOKUP($A34,Resultaten!$A:$P,10,FALSE)="",0,25)))))</f>
        <v>0</v>
      </c>
      <c r="G34" s="6">
        <f>IF(VLOOKUP($A34,Resultaten!$A:$P,3,FALSE)&gt;34,1,IF(VLOOKUP($A34,Resultaten!$A:$P,3,FALSE)&gt;26,2,IF(VLOOKUP($A34,Resultaten!$A:$P,3,FALSE)&gt;12,3,IF(VLOOKUP($A34,Resultaten!$A:$P,3,FALSE)&gt;6,4,IF(VLOOKUP($A34,Resultaten!$A:$P,3,FALSE)="",0,5)))))</f>
        <v>4</v>
      </c>
      <c r="H34" s="6">
        <f>IF(VLOOKUP($A34,Resultaten!$A:$P,11,FALSE)&gt;38,5,IF(VLOOKUP($A34,Resultaten!$A:$P,11,FALSE)&gt;28,10,IF(VLOOKUP($A34,Resultaten!$A:$P,11,FALSE)&gt;12,15,IF(VLOOKUP($A34,Resultaten!$A:$P,11,FALSE)&gt;6,20,IF(VLOOKUP($A34,Resultaten!$A:$P,11,FALSE)="",0,25)))))</f>
        <v>25</v>
      </c>
      <c r="I34" s="6">
        <f>IF(VLOOKUP($A34,Resultaten!$A:$P,4,FALSE)&gt;38,1,IF(VLOOKUP($A34,Resultaten!$A:$P,4,FALSE)&gt;28,2,IF(VLOOKUP($A34,Resultaten!$A:$P,4,FALSE)&gt;12,3,IF(VLOOKUP($A34,Resultaten!$A:$P,4,FALSE)&gt;6,4,IF(VLOOKUP($A34,Resultaten!$A:$P,4,FALSE)="",0,5)))))</f>
        <v>5</v>
      </c>
      <c r="J34" s="6">
        <f>IF(ISERROR(VLOOKUP($A34,BNT!$A:$H,5,FALSE)=TRUE),0,IF(VLOOKUP($A34,BNT!$A:$H,5,FALSE)="JA",2,0))</f>
        <v>0</v>
      </c>
      <c r="K34" s="6">
        <f>IF(ISERROR(VLOOKUP($A34,BNT!$A:$H,4,FALSE)=TRUE),0,IF(VLOOKUP($A34,BNT!$A:$H,4,FALSE)="JA",1,0))</f>
        <v>0</v>
      </c>
      <c r="L34" s="10">
        <f>SUM(C34:E34)+SUM(F34:K34)</f>
        <v>63</v>
      </c>
      <c r="M34" s="7">
        <f>IF(VLOOKUP($A34,Resultaten!$A:$P,11,FALSE)&gt;38,5,IF(VLOOKUP($A34,Resultaten!$A:$P,11,FALSE)&gt;28,10,IF(VLOOKUP($A34,Resultaten!$A:$P,11,FALSE)&gt;12,15,IF(VLOOKUP($A34,Resultaten!$A:$P,11,FALSE)&gt;6,20,IF(VLOOKUP($A34,Resultaten!$A:$P,11,FALSE)="",0,25)))))</f>
        <v>25</v>
      </c>
      <c r="N34" s="7">
        <f>IF(VLOOKUP($A34,Resultaten!$A:$P,12,FALSE)&gt;38,5,IF(VLOOKUP($A34,Resultaten!$A:$P,12,FALSE)&gt;28,10,IF(VLOOKUP($A34,Resultaten!$A:$P,12,FALSE)&gt;12,15,IF(VLOOKUP($A34,Resultaten!$A:$P,12,FALSE)&gt;6,20,IF(VLOOKUP($A34,Resultaten!$A:$P,12,FALSE)="",0,25)))))</f>
        <v>10</v>
      </c>
      <c r="O34" s="7">
        <f>IF(VLOOKUP($A34,Resultaten!$A:$P,5,FALSE)&gt;38,2,IF(VLOOKUP($A34,Resultaten!$A:$P,5,FALSE)&gt;28,4,IF(VLOOKUP($A34,Resultaten!$A:$P,5,FALSE)&gt;12,6,IF(VLOOKUP($A34,Resultaten!$A:$P,5,FALSE)&gt;6,8,IF(VLOOKUP($A34,Resultaten!$A:$P,5,FALSE)="",0,10)))))</f>
        <v>6</v>
      </c>
      <c r="P34" s="7">
        <f>IF(ISERROR(VLOOKUP($A34,BNT!$A:$H,4,FALSE)=TRUE),0,IF(VLOOKUP($A34,BNT!$A:$H,4,FALSE)="JA",2,0))</f>
        <v>0</v>
      </c>
      <c r="Q34" s="7">
        <f>IF(ISERROR(VLOOKUP($A34,BNT!$A:$H,3,FALSE)=TRUE),0,IF(VLOOKUP($A34,BNT!$A:$H,3,FALSE)="JA",1,0))</f>
        <v>0</v>
      </c>
      <c r="R34" s="16">
        <f>SUM(C34:E34)+SUM(M34:Q34)</f>
        <v>70</v>
      </c>
      <c r="S34" s="12">
        <f>IF(VLOOKUP($A34,Resultaten!$A:$P,12,FALSE)&gt;38,5,IF(VLOOKUP($A34,Resultaten!$A:$P,12,FALSE)&gt;28,10,IF(VLOOKUP($A34,Resultaten!$A:$P,12,FALSE)&gt;12,15,IF(VLOOKUP($A34,Resultaten!$A:$P,12,FALSE)&gt;6,20,IF(VLOOKUP($A34,Resultaten!$A:$P,12,FALSE)="",0,25)))))</f>
        <v>10</v>
      </c>
      <c r="T34" s="12">
        <f>IF(VLOOKUP($A34,Resultaten!$A:$P,13,FALSE)&gt;38,5,IF(VLOOKUP($A34,Resultaten!$A:$P,13,FALSE)&gt;28,10,IF(VLOOKUP($A34,Resultaten!$A:$P,13,FALSE)&gt;12,15,IF(VLOOKUP($A34,Resultaten!$A:$P,13,FALSE)&gt;6,20,IF(VLOOKUP($A34,Resultaten!$A:$P,13,FALSE)="",0,25)))))</f>
        <v>10</v>
      </c>
      <c r="U34" s="12">
        <f>IF(VLOOKUP($A34,Resultaten!$A:$P,6,FALSE)&gt;38,2,IF(VLOOKUP($A34,Resultaten!$A:$P,6,FALSE)&gt;28,4,IF(VLOOKUP($A34,Resultaten!$A:$P,6,FALSE)&gt;12,6,IF(VLOOKUP($A34,Resultaten!$A:$P,6,FALSE)&gt;6,8,IF(VLOOKUP($A34,Resultaten!$A:$P,6,FALSE)="",0,10)))))</f>
        <v>2</v>
      </c>
      <c r="V34" s="12">
        <f>IF(ISERROR(VLOOKUP($A34,BNT!$A:$H,3,FALSE)=TRUE),0,IF(VLOOKUP($A34,BNT!$A:$H,3,FALSE)="JA",2,0))</f>
        <v>0</v>
      </c>
      <c r="W34" s="14">
        <f>SUM(C34:E34)+SUM(S34:V34)</f>
        <v>51</v>
      </c>
    </row>
    <row r="35" spans="1:23" x14ac:dyDescent="0.25">
      <c r="A35" s="25">
        <v>1365</v>
      </c>
      <c r="B35" s="25" t="str">
        <f>VLOOKUP($A35,Para!$D$1:$E$996,2,FALSE)</f>
        <v>KBBC Bavi Gent</v>
      </c>
      <c r="C35" s="18">
        <f>VLOOKUP($A35,'Score Algemeen'!$A$3:$S$968,5,FALSE)</f>
        <v>10</v>
      </c>
      <c r="D35" s="18">
        <f>VLOOKUP($A35,'Score Algemeen'!$A:$S,10,FALSE)</f>
        <v>11</v>
      </c>
      <c r="E35" s="18">
        <f>VLOOKUP($A35,'Score Algemeen'!$A:$S,19,FALSE)</f>
        <v>8</v>
      </c>
      <c r="F35" s="6">
        <f>IF(VLOOKUP($A35,Resultaten!$A:$P,10,FALSE)&gt;34,5,IF(VLOOKUP($A35,Resultaten!$A:$P,10,FALSE)&gt;26,10,IF(VLOOKUP($A35,Resultaten!$A:$P,10,FALSE)&gt;12,15,IF(VLOOKUP($A35,Resultaten!$A:$P,10,FALSE)&gt;6,20,IF(VLOOKUP($A35,Resultaten!$A:$P,10,FALSE)="",0,25)))))</f>
        <v>15</v>
      </c>
      <c r="G35" s="6">
        <f>IF(VLOOKUP($A35,Resultaten!$A:$P,3,FALSE)&gt;34,1,IF(VLOOKUP($A35,Resultaten!$A:$P,3,FALSE)&gt;26,2,IF(VLOOKUP($A35,Resultaten!$A:$P,3,FALSE)&gt;12,3,IF(VLOOKUP($A35,Resultaten!$A:$P,3,FALSE)&gt;6,4,IF(VLOOKUP($A35,Resultaten!$A:$P,3,FALSE)="",0,5)))))</f>
        <v>1</v>
      </c>
      <c r="H35" s="6">
        <f>IF(VLOOKUP($A35,Resultaten!$A:$P,11,FALSE)&gt;38,5,IF(VLOOKUP($A35,Resultaten!$A:$P,11,FALSE)&gt;28,10,IF(VLOOKUP($A35,Resultaten!$A:$P,11,FALSE)&gt;12,15,IF(VLOOKUP($A35,Resultaten!$A:$P,11,FALSE)&gt;6,20,IF(VLOOKUP($A35,Resultaten!$A:$P,11,FALSE)="",0,25)))))</f>
        <v>0</v>
      </c>
      <c r="I35" s="6">
        <f>IF(VLOOKUP($A35,Resultaten!$A:$P,4,FALSE)&gt;38,1,IF(VLOOKUP($A35,Resultaten!$A:$P,4,FALSE)&gt;28,2,IF(VLOOKUP($A35,Resultaten!$A:$P,4,FALSE)&gt;12,3,IF(VLOOKUP($A35,Resultaten!$A:$P,4,FALSE)&gt;6,4,IF(VLOOKUP($A35,Resultaten!$A:$P,4,FALSE)="",0,5)))))</f>
        <v>0</v>
      </c>
      <c r="J35" s="6">
        <f>IF(ISERROR(VLOOKUP($A35,BNT!$A:$H,5,FALSE)=TRUE),0,IF(VLOOKUP($A35,BNT!$A:$H,5,FALSE)="JA",2,0))</f>
        <v>0</v>
      </c>
      <c r="K35" s="6">
        <f>IF(ISERROR(VLOOKUP($A35,BNT!$A:$H,4,FALSE)=TRUE),0,IF(VLOOKUP($A35,BNT!$A:$H,4,FALSE)="JA",1,0))</f>
        <v>0</v>
      </c>
      <c r="L35" s="10">
        <f>SUM(C35:E35)+SUM(F35:K35)</f>
        <v>45</v>
      </c>
      <c r="M35" s="7">
        <f>IF(VLOOKUP($A35,Resultaten!$A:$P,11,FALSE)&gt;38,5,IF(VLOOKUP($A35,Resultaten!$A:$P,11,FALSE)&gt;28,10,IF(VLOOKUP($A35,Resultaten!$A:$P,11,FALSE)&gt;12,15,IF(VLOOKUP($A35,Resultaten!$A:$P,11,FALSE)&gt;6,20,IF(VLOOKUP($A35,Resultaten!$A:$P,11,FALSE)="",0,25)))))</f>
        <v>0</v>
      </c>
      <c r="N35" s="7">
        <f>IF(VLOOKUP($A35,Resultaten!$A:$P,12,FALSE)&gt;38,5,IF(VLOOKUP($A35,Resultaten!$A:$P,12,FALSE)&gt;28,10,IF(VLOOKUP($A35,Resultaten!$A:$P,12,FALSE)&gt;12,15,IF(VLOOKUP($A35,Resultaten!$A:$P,12,FALSE)&gt;6,20,IF(VLOOKUP($A35,Resultaten!$A:$P,12,FALSE)="",0,25)))))</f>
        <v>0</v>
      </c>
      <c r="O35" s="7">
        <f>IF(VLOOKUP($A35,Resultaten!$A:$P,5,FALSE)&gt;38,2,IF(VLOOKUP($A35,Resultaten!$A:$P,5,FALSE)&gt;28,4,IF(VLOOKUP($A35,Resultaten!$A:$P,5,FALSE)&gt;12,6,IF(VLOOKUP($A35,Resultaten!$A:$P,5,FALSE)&gt;6,8,IF(VLOOKUP($A35,Resultaten!$A:$P,5,FALSE)="",0,10)))))</f>
        <v>0</v>
      </c>
      <c r="P35" s="7">
        <f>IF(ISERROR(VLOOKUP($A35,BNT!$A:$H,4,FALSE)=TRUE),0,IF(VLOOKUP($A35,BNT!$A:$H,4,FALSE)="JA",2,0))</f>
        <v>0</v>
      </c>
      <c r="Q35" s="7">
        <f>IF(ISERROR(VLOOKUP($A35,BNT!$A:$H,3,FALSE)=TRUE),0,IF(VLOOKUP($A35,BNT!$A:$H,3,FALSE)="JA",1,0))</f>
        <v>0</v>
      </c>
      <c r="R35" s="16">
        <f>SUM(C35:E35)+SUM(M35:Q35)</f>
        <v>29</v>
      </c>
      <c r="S35" s="12">
        <f>IF(VLOOKUP($A35,Resultaten!$A:$P,12,FALSE)&gt;38,5,IF(VLOOKUP($A35,Resultaten!$A:$P,12,FALSE)&gt;28,10,IF(VLOOKUP($A35,Resultaten!$A:$P,12,FALSE)&gt;12,15,IF(VLOOKUP($A35,Resultaten!$A:$P,12,FALSE)&gt;6,20,IF(VLOOKUP($A35,Resultaten!$A:$P,12,FALSE)="",0,25)))))</f>
        <v>0</v>
      </c>
      <c r="T35" s="12">
        <f>IF(VLOOKUP($A35,Resultaten!$A:$P,13,FALSE)&gt;38,5,IF(VLOOKUP($A35,Resultaten!$A:$P,13,FALSE)&gt;28,10,IF(VLOOKUP($A35,Resultaten!$A:$P,13,FALSE)&gt;12,15,IF(VLOOKUP($A35,Resultaten!$A:$P,13,FALSE)&gt;6,20,IF(VLOOKUP($A35,Resultaten!$A:$P,13,FALSE)="",0,25)))))</f>
        <v>20</v>
      </c>
      <c r="U35" s="12">
        <f>IF(VLOOKUP($A35,Resultaten!$A:$P,6,FALSE)&gt;38,2,IF(VLOOKUP($A35,Resultaten!$A:$P,6,FALSE)&gt;28,4,IF(VLOOKUP($A35,Resultaten!$A:$P,6,FALSE)&gt;12,6,IF(VLOOKUP($A35,Resultaten!$A:$P,6,FALSE)&gt;6,8,IF(VLOOKUP($A35,Resultaten!$A:$P,6,FALSE)="",0,10)))))</f>
        <v>2</v>
      </c>
      <c r="V35" s="12">
        <f>IF(ISERROR(VLOOKUP($A35,BNT!$A:$H,3,FALSE)=TRUE),0,IF(VLOOKUP($A35,BNT!$A:$H,3,FALSE)="JA",2,0))</f>
        <v>0</v>
      </c>
      <c r="W35" s="14">
        <f>SUM(C35:E35)+SUM(S35:V35)</f>
        <v>51</v>
      </c>
    </row>
    <row r="36" spans="1:23" x14ac:dyDescent="0.25">
      <c r="A36" s="25">
        <v>5028</v>
      </c>
      <c r="B36" s="25" t="str">
        <f>VLOOKUP($A36,Para!$D$1:$E$996,2,FALSE)</f>
        <v>Elite Academy Antwerp</v>
      </c>
      <c r="C36" s="18">
        <f>VLOOKUP($A36,'Score Algemeen'!$A$3:$S$968,5,FALSE)</f>
        <v>10</v>
      </c>
      <c r="D36" s="18">
        <f>VLOOKUP($A36,'Score Algemeen'!$A:$S,10,FALSE)</f>
        <v>2</v>
      </c>
      <c r="E36" s="18">
        <f>VLOOKUP($A36,'Score Algemeen'!$A:$S,19,FALSE)</f>
        <v>2</v>
      </c>
      <c r="F36" s="6">
        <f>IF(VLOOKUP($A36,Resultaten!$A:$P,10,FALSE)&gt;34,5,IF(VLOOKUP($A36,Resultaten!$A:$P,10,FALSE)&gt;26,10,IF(VLOOKUP($A36,Resultaten!$A:$P,10,FALSE)&gt;12,15,IF(VLOOKUP($A36,Resultaten!$A:$P,10,FALSE)&gt;6,20,IF(VLOOKUP($A36,Resultaten!$A:$P,10,FALSE)="",0,25)))))</f>
        <v>15</v>
      </c>
      <c r="G36" s="6">
        <f>IF(VLOOKUP($A36,Resultaten!$A:$P,3,FALSE)&gt;34,1,IF(VLOOKUP($A36,Resultaten!$A:$P,3,FALSE)&gt;26,2,IF(VLOOKUP($A36,Resultaten!$A:$P,3,FALSE)&gt;12,3,IF(VLOOKUP($A36,Resultaten!$A:$P,3,FALSE)&gt;6,4,IF(VLOOKUP($A36,Resultaten!$A:$P,3,FALSE)="",0,5)))))</f>
        <v>2</v>
      </c>
      <c r="H36" s="6">
        <f>IF(VLOOKUP($A36,Resultaten!$A:$P,11,FALSE)&gt;38,5,IF(VLOOKUP($A36,Resultaten!$A:$P,11,FALSE)&gt;28,10,IF(VLOOKUP($A36,Resultaten!$A:$P,11,FALSE)&gt;12,15,IF(VLOOKUP($A36,Resultaten!$A:$P,11,FALSE)&gt;6,20,IF(VLOOKUP($A36,Resultaten!$A:$P,11,FALSE)="",0,25)))))</f>
        <v>5</v>
      </c>
      <c r="I36" s="6">
        <f>IF(VLOOKUP($A36,Resultaten!$A:$P,4,FALSE)&gt;38,1,IF(VLOOKUP($A36,Resultaten!$A:$P,4,FALSE)&gt;28,2,IF(VLOOKUP($A36,Resultaten!$A:$P,4,FALSE)&gt;12,3,IF(VLOOKUP($A36,Resultaten!$A:$P,4,FALSE)&gt;6,4,IF(VLOOKUP($A36,Resultaten!$A:$P,4,FALSE)="",0,5)))))</f>
        <v>2</v>
      </c>
      <c r="J36" s="6">
        <f>IF(ISERROR(VLOOKUP($A36,BNT!$A:$H,5,FALSE)=TRUE),0,IF(VLOOKUP($A36,BNT!$A:$H,5,FALSE)="JA",2,0))</f>
        <v>0</v>
      </c>
      <c r="K36" s="6">
        <f>IF(ISERROR(VLOOKUP($A36,BNT!$A:$H,4,FALSE)=TRUE),0,IF(VLOOKUP($A36,BNT!$A:$H,4,FALSE)="JA",1,0))</f>
        <v>0</v>
      </c>
      <c r="L36" s="10">
        <f>SUM(C36:E36)+SUM(F36:K36)</f>
        <v>38</v>
      </c>
      <c r="M36" s="7">
        <f>IF(VLOOKUP($A36,Resultaten!$A:$P,11,FALSE)&gt;38,5,IF(VLOOKUP($A36,Resultaten!$A:$P,11,FALSE)&gt;28,10,IF(VLOOKUP($A36,Resultaten!$A:$P,11,FALSE)&gt;12,15,IF(VLOOKUP($A36,Resultaten!$A:$P,11,FALSE)&gt;6,20,IF(VLOOKUP($A36,Resultaten!$A:$P,11,FALSE)="",0,25)))))</f>
        <v>5</v>
      </c>
      <c r="N36" s="7">
        <f>IF(VLOOKUP($A36,Resultaten!$A:$P,12,FALSE)&gt;38,5,IF(VLOOKUP($A36,Resultaten!$A:$P,12,FALSE)&gt;28,10,IF(VLOOKUP($A36,Resultaten!$A:$P,12,FALSE)&gt;12,15,IF(VLOOKUP($A36,Resultaten!$A:$P,12,FALSE)&gt;6,20,IF(VLOOKUP($A36,Resultaten!$A:$P,12,FALSE)="",0,25)))))</f>
        <v>15</v>
      </c>
      <c r="O36" s="7">
        <f>IF(VLOOKUP($A36,Resultaten!$A:$P,5,FALSE)&gt;38,2,IF(VLOOKUP($A36,Resultaten!$A:$P,5,FALSE)&gt;28,4,IF(VLOOKUP($A36,Resultaten!$A:$P,5,FALSE)&gt;12,6,IF(VLOOKUP($A36,Resultaten!$A:$P,5,FALSE)&gt;6,8,IF(VLOOKUP($A36,Resultaten!$A:$P,5,FALSE)="",0,10)))))</f>
        <v>2</v>
      </c>
      <c r="P36" s="7">
        <f>IF(ISERROR(VLOOKUP($A36,BNT!$A:$H,4,FALSE)=TRUE),0,IF(VLOOKUP($A36,BNT!$A:$H,4,FALSE)="JA",2,0))</f>
        <v>0</v>
      </c>
      <c r="Q36" s="7">
        <f>IF(ISERROR(VLOOKUP($A36,BNT!$A:$H,3,FALSE)=TRUE),0,IF(VLOOKUP($A36,BNT!$A:$H,3,FALSE)="JA",1,0))</f>
        <v>0</v>
      </c>
      <c r="R36" s="16">
        <f>SUM(C36:E36)+SUM(M36:Q36)</f>
        <v>36</v>
      </c>
      <c r="S36" s="12">
        <f>IF(VLOOKUP($A36,Resultaten!$A:$P,12,FALSE)&gt;38,5,IF(VLOOKUP($A36,Resultaten!$A:$P,12,FALSE)&gt;28,10,IF(VLOOKUP($A36,Resultaten!$A:$P,12,FALSE)&gt;12,15,IF(VLOOKUP($A36,Resultaten!$A:$P,12,FALSE)&gt;6,20,IF(VLOOKUP($A36,Resultaten!$A:$P,12,FALSE)="",0,25)))))</f>
        <v>15</v>
      </c>
      <c r="T36" s="12">
        <f>IF(VLOOKUP($A36,Resultaten!$A:$P,13,FALSE)&gt;38,5,IF(VLOOKUP($A36,Resultaten!$A:$P,13,FALSE)&gt;28,10,IF(VLOOKUP($A36,Resultaten!$A:$P,13,FALSE)&gt;12,15,IF(VLOOKUP($A36,Resultaten!$A:$P,13,FALSE)&gt;6,20,IF(VLOOKUP($A36,Resultaten!$A:$P,13,FALSE)="",0,25)))))</f>
        <v>15</v>
      </c>
      <c r="U36" s="12">
        <f>IF(VLOOKUP($A36,Resultaten!$A:$P,6,FALSE)&gt;38,2,IF(VLOOKUP($A36,Resultaten!$A:$P,6,FALSE)&gt;28,4,IF(VLOOKUP($A36,Resultaten!$A:$P,6,FALSE)&gt;12,6,IF(VLOOKUP($A36,Resultaten!$A:$P,6,FALSE)&gt;6,8,IF(VLOOKUP($A36,Resultaten!$A:$P,6,FALSE)="",0,10)))))</f>
        <v>6</v>
      </c>
      <c r="V36" s="12">
        <f>IF(ISERROR(VLOOKUP($A36,BNT!$A:$H,3,FALSE)=TRUE),0,IF(VLOOKUP($A36,BNT!$A:$H,3,FALSE)="JA",2,0))</f>
        <v>0</v>
      </c>
      <c r="W36" s="14">
        <f>SUM(C36:E36)+SUM(S36:V36)</f>
        <v>50</v>
      </c>
    </row>
    <row r="37" spans="1:23" x14ac:dyDescent="0.25">
      <c r="A37" s="25">
        <v>2614</v>
      </c>
      <c r="B37" s="25" t="str">
        <f>VLOOKUP($A37,Para!$D$1:$E$996,2,FALSE)</f>
        <v>Basket SKT Ieper</v>
      </c>
      <c r="C37" s="18">
        <f>VLOOKUP($A37,'Score Algemeen'!$A$3:$S$968,5,FALSE)</f>
        <v>10</v>
      </c>
      <c r="D37" s="18">
        <f>VLOOKUP($A37,'Score Algemeen'!$A:$S,10,FALSE)</f>
        <v>15</v>
      </c>
      <c r="E37" s="18">
        <f>VLOOKUP($A37,'Score Algemeen'!$A:$S,19,FALSE)</f>
        <v>8</v>
      </c>
      <c r="F37" s="6">
        <f>IF(VLOOKUP($A37,Resultaten!$A:$P,10,FALSE)&gt;34,5,IF(VLOOKUP($A37,Resultaten!$A:$P,10,FALSE)&gt;26,10,IF(VLOOKUP($A37,Resultaten!$A:$P,10,FALSE)&gt;12,15,IF(VLOOKUP($A37,Resultaten!$A:$P,10,FALSE)&gt;6,20,IF(VLOOKUP($A37,Resultaten!$A:$P,10,FALSE)="",0,25)))))</f>
        <v>15</v>
      </c>
      <c r="G37" s="6">
        <f>IF(VLOOKUP($A37,Resultaten!$A:$P,3,FALSE)&gt;34,1,IF(VLOOKUP($A37,Resultaten!$A:$P,3,FALSE)&gt;26,2,IF(VLOOKUP($A37,Resultaten!$A:$P,3,FALSE)&gt;12,3,IF(VLOOKUP($A37,Resultaten!$A:$P,3,FALSE)&gt;6,4,IF(VLOOKUP($A37,Resultaten!$A:$P,3,FALSE)="",0,5)))))</f>
        <v>2</v>
      </c>
      <c r="H37" s="6">
        <f>IF(VLOOKUP($A37,Resultaten!$A:$P,11,FALSE)&gt;38,5,IF(VLOOKUP($A37,Resultaten!$A:$P,11,FALSE)&gt;28,10,IF(VLOOKUP($A37,Resultaten!$A:$P,11,FALSE)&gt;12,15,IF(VLOOKUP($A37,Resultaten!$A:$P,11,FALSE)&gt;6,20,IF(VLOOKUP($A37,Resultaten!$A:$P,11,FALSE)="",0,25)))))</f>
        <v>20</v>
      </c>
      <c r="I37" s="6">
        <f>IF(VLOOKUP($A37,Resultaten!$A:$P,4,FALSE)&gt;38,1,IF(VLOOKUP($A37,Resultaten!$A:$P,4,FALSE)&gt;28,2,IF(VLOOKUP($A37,Resultaten!$A:$P,4,FALSE)&gt;12,3,IF(VLOOKUP($A37,Resultaten!$A:$P,4,FALSE)&gt;6,4,IF(VLOOKUP($A37,Resultaten!$A:$P,4,FALSE)="",0,5)))))</f>
        <v>4</v>
      </c>
      <c r="J37" s="6">
        <f>IF(ISERROR(VLOOKUP($A37,BNT!$A:$H,5,FALSE)=TRUE),0,IF(VLOOKUP($A37,BNT!$A:$H,5,FALSE)="JA",2,0))</f>
        <v>0</v>
      </c>
      <c r="K37" s="6">
        <f>IF(ISERROR(VLOOKUP($A37,BNT!$A:$H,4,FALSE)=TRUE),0,IF(VLOOKUP($A37,BNT!$A:$H,4,FALSE)="JA",1,0))</f>
        <v>0</v>
      </c>
      <c r="L37" s="10">
        <f>SUM(C37:E37)+SUM(F37:K37)</f>
        <v>74</v>
      </c>
      <c r="M37" s="7">
        <f>IF(VLOOKUP($A37,Resultaten!$A:$P,11,FALSE)&gt;38,5,IF(VLOOKUP($A37,Resultaten!$A:$P,11,FALSE)&gt;28,10,IF(VLOOKUP($A37,Resultaten!$A:$P,11,FALSE)&gt;12,15,IF(VLOOKUP($A37,Resultaten!$A:$P,11,FALSE)&gt;6,20,IF(VLOOKUP($A37,Resultaten!$A:$P,11,FALSE)="",0,25)))))</f>
        <v>20</v>
      </c>
      <c r="N37" s="7">
        <f>IF(VLOOKUP($A37,Resultaten!$A:$P,12,FALSE)&gt;38,5,IF(VLOOKUP($A37,Resultaten!$A:$P,12,FALSE)&gt;28,10,IF(VLOOKUP($A37,Resultaten!$A:$P,12,FALSE)&gt;12,15,IF(VLOOKUP($A37,Resultaten!$A:$P,12,FALSE)&gt;6,20,IF(VLOOKUP($A37,Resultaten!$A:$P,12,FALSE)="",0,25)))))</f>
        <v>5</v>
      </c>
      <c r="O37" s="7">
        <f>IF(VLOOKUP($A37,Resultaten!$A:$P,5,FALSE)&gt;38,2,IF(VLOOKUP($A37,Resultaten!$A:$P,5,FALSE)&gt;28,4,IF(VLOOKUP($A37,Resultaten!$A:$P,5,FALSE)&gt;12,6,IF(VLOOKUP($A37,Resultaten!$A:$P,5,FALSE)&gt;6,8,IF(VLOOKUP($A37,Resultaten!$A:$P,5,FALSE)="",0,10)))))</f>
        <v>10</v>
      </c>
      <c r="P37" s="7">
        <f>IF(ISERROR(VLOOKUP($A37,BNT!$A:$H,4,FALSE)=TRUE),0,IF(VLOOKUP($A37,BNT!$A:$H,4,FALSE)="JA",2,0))</f>
        <v>0</v>
      </c>
      <c r="Q37" s="7">
        <f>IF(ISERROR(VLOOKUP($A37,BNT!$A:$H,3,FALSE)=TRUE),0,IF(VLOOKUP($A37,BNT!$A:$H,3,FALSE)="JA",1,0))</f>
        <v>0</v>
      </c>
      <c r="R37" s="16">
        <f>SUM(C37:E37)+SUM(M37:Q37)</f>
        <v>68</v>
      </c>
      <c r="S37" s="12">
        <f>IF(VLOOKUP($A37,Resultaten!$A:$P,12,FALSE)&gt;38,5,IF(VLOOKUP($A37,Resultaten!$A:$P,12,FALSE)&gt;28,10,IF(VLOOKUP($A37,Resultaten!$A:$P,12,FALSE)&gt;12,15,IF(VLOOKUP($A37,Resultaten!$A:$P,12,FALSE)&gt;6,20,IF(VLOOKUP($A37,Resultaten!$A:$P,12,FALSE)="",0,25)))))</f>
        <v>5</v>
      </c>
      <c r="T37" s="12">
        <f>IF(VLOOKUP($A37,Resultaten!$A:$P,13,FALSE)&gt;38,5,IF(VLOOKUP($A37,Resultaten!$A:$P,13,FALSE)&gt;28,10,IF(VLOOKUP($A37,Resultaten!$A:$P,13,FALSE)&gt;12,15,IF(VLOOKUP($A37,Resultaten!$A:$P,13,FALSE)&gt;6,20,IF(VLOOKUP($A37,Resultaten!$A:$P,13,FALSE)="",0,25)))))</f>
        <v>5</v>
      </c>
      <c r="U37" s="12">
        <f>IF(VLOOKUP($A37,Resultaten!$A:$P,6,FALSE)&gt;38,2,IF(VLOOKUP($A37,Resultaten!$A:$P,6,FALSE)&gt;28,4,IF(VLOOKUP($A37,Resultaten!$A:$P,6,FALSE)&gt;12,6,IF(VLOOKUP($A37,Resultaten!$A:$P,6,FALSE)&gt;6,8,IF(VLOOKUP($A37,Resultaten!$A:$P,6,FALSE)="",0,10)))))</f>
        <v>2</v>
      </c>
      <c r="V37" s="12">
        <f>IF(ISERROR(VLOOKUP($A37,BNT!$A:$H,3,FALSE)=TRUE),0,IF(VLOOKUP($A37,BNT!$A:$H,3,FALSE)="JA",2,0))</f>
        <v>0</v>
      </c>
      <c r="W37" s="14">
        <f>SUM(C37:E37)+SUM(S37:V37)</f>
        <v>45</v>
      </c>
    </row>
    <row r="38" spans="1:23" x14ac:dyDescent="0.25">
      <c r="A38" s="25">
        <v>811</v>
      </c>
      <c r="B38" s="25" t="str">
        <f>VLOOKUP($A38,Para!$D$1:$E$996,2,FALSE)</f>
        <v>Koninklijke BBC Oostkamp</v>
      </c>
      <c r="C38" s="18">
        <f>VLOOKUP($A38,'Score Algemeen'!$A$3:$S$968,5,FALSE)</f>
        <v>8</v>
      </c>
      <c r="D38" s="18">
        <f>VLOOKUP($A38,'Score Algemeen'!$A:$S,10,FALSE)</f>
        <v>12</v>
      </c>
      <c r="E38" s="18">
        <f>VLOOKUP($A38,'Score Algemeen'!$A:$S,19,FALSE)</f>
        <v>8</v>
      </c>
      <c r="F38" s="6">
        <f>IF(VLOOKUP($A38,Resultaten!$A:$P,10,FALSE)&gt;34,5,IF(VLOOKUP($A38,Resultaten!$A:$P,10,FALSE)&gt;26,10,IF(VLOOKUP($A38,Resultaten!$A:$P,10,FALSE)&gt;12,15,IF(VLOOKUP($A38,Resultaten!$A:$P,10,FALSE)&gt;6,20,IF(VLOOKUP($A38,Resultaten!$A:$P,10,FALSE)="",0,25)))))</f>
        <v>15</v>
      </c>
      <c r="G38" s="6">
        <f>IF(VLOOKUP($A38,Resultaten!$A:$P,3,FALSE)&gt;34,1,IF(VLOOKUP($A38,Resultaten!$A:$P,3,FALSE)&gt;26,2,IF(VLOOKUP($A38,Resultaten!$A:$P,3,FALSE)&gt;12,3,IF(VLOOKUP($A38,Resultaten!$A:$P,3,FALSE)&gt;6,4,IF(VLOOKUP($A38,Resultaten!$A:$P,3,FALSE)="",0,5)))))</f>
        <v>1</v>
      </c>
      <c r="H38" s="6">
        <f>IF(VLOOKUP($A38,Resultaten!$A:$P,11,FALSE)&gt;38,5,IF(VLOOKUP($A38,Resultaten!$A:$P,11,FALSE)&gt;28,10,IF(VLOOKUP($A38,Resultaten!$A:$P,11,FALSE)&gt;12,15,IF(VLOOKUP($A38,Resultaten!$A:$P,11,FALSE)&gt;6,20,IF(VLOOKUP($A38,Resultaten!$A:$P,11,FALSE)="",0,25)))))</f>
        <v>5</v>
      </c>
      <c r="I38" s="6">
        <f>IF(VLOOKUP($A38,Resultaten!$A:$P,4,FALSE)&gt;38,1,IF(VLOOKUP($A38,Resultaten!$A:$P,4,FALSE)&gt;28,2,IF(VLOOKUP($A38,Resultaten!$A:$P,4,FALSE)&gt;12,3,IF(VLOOKUP($A38,Resultaten!$A:$P,4,FALSE)&gt;6,4,IF(VLOOKUP($A38,Resultaten!$A:$P,4,FALSE)="",0,5)))))</f>
        <v>3</v>
      </c>
      <c r="J38" s="6">
        <f>IF(ISERROR(VLOOKUP($A38,BNT!$A:$H,5,FALSE)=TRUE),0,IF(VLOOKUP($A38,BNT!$A:$H,5,FALSE)="JA",2,0))</f>
        <v>0</v>
      </c>
      <c r="K38" s="6">
        <f>IF(ISERROR(VLOOKUP($A38,BNT!$A:$H,4,FALSE)=TRUE),0,IF(VLOOKUP($A38,BNT!$A:$H,4,FALSE)="JA",1,0))</f>
        <v>0</v>
      </c>
      <c r="L38" s="10">
        <f>SUM(C38:E38)+SUM(F38:K38)</f>
        <v>52</v>
      </c>
      <c r="M38" s="7">
        <f>IF(VLOOKUP($A38,Resultaten!$A:$P,11,FALSE)&gt;38,5,IF(VLOOKUP($A38,Resultaten!$A:$P,11,FALSE)&gt;28,10,IF(VLOOKUP($A38,Resultaten!$A:$P,11,FALSE)&gt;12,15,IF(VLOOKUP($A38,Resultaten!$A:$P,11,FALSE)&gt;6,20,IF(VLOOKUP($A38,Resultaten!$A:$P,11,FALSE)="",0,25)))))</f>
        <v>5</v>
      </c>
      <c r="N38" s="7">
        <f>IF(VLOOKUP($A38,Resultaten!$A:$P,12,FALSE)&gt;38,5,IF(VLOOKUP($A38,Resultaten!$A:$P,12,FALSE)&gt;28,10,IF(VLOOKUP($A38,Resultaten!$A:$P,12,FALSE)&gt;12,15,IF(VLOOKUP($A38,Resultaten!$A:$P,12,FALSE)&gt;6,20,IF(VLOOKUP($A38,Resultaten!$A:$P,12,FALSE)="",0,25)))))</f>
        <v>10</v>
      </c>
      <c r="O38" s="7">
        <f>IF(VLOOKUP($A38,Resultaten!$A:$P,5,FALSE)&gt;38,2,IF(VLOOKUP($A38,Resultaten!$A:$P,5,FALSE)&gt;28,4,IF(VLOOKUP($A38,Resultaten!$A:$P,5,FALSE)&gt;12,6,IF(VLOOKUP($A38,Resultaten!$A:$P,5,FALSE)&gt;6,8,IF(VLOOKUP($A38,Resultaten!$A:$P,5,FALSE)="",0,10)))))</f>
        <v>4</v>
      </c>
      <c r="P38" s="7">
        <f>IF(ISERROR(VLOOKUP($A38,BNT!$A:$H,4,FALSE)=TRUE),0,IF(VLOOKUP($A38,BNT!$A:$H,4,FALSE)="JA",2,0))</f>
        <v>0</v>
      </c>
      <c r="Q38" s="7">
        <f>IF(ISERROR(VLOOKUP($A38,BNT!$A:$H,3,FALSE)=TRUE),0,IF(VLOOKUP($A38,BNT!$A:$H,3,FALSE)="JA",1,0))</f>
        <v>0</v>
      </c>
      <c r="R38" s="16">
        <f>SUM(C38:E38)+SUM(M38:Q38)</f>
        <v>47</v>
      </c>
      <c r="S38" s="12">
        <f>IF(VLOOKUP($A38,Resultaten!$A:$P,12,FALSE)&gt;38,5,IF(VLOOKUP($A38,Resultaten!$A:$P,12,FALSE)&gt;28,10,IF(VLOOKUP($A38,Resultaten!$A:$P,12,FALSE)&gt;12,15,IF(VLOOKUP($A38,Resultaten!$A:$P,12,FALSE)&gt;6,20,IF(VLOOKUP($A38,Resultaten!$A:$P,12,FALSE)="",0,25)))))</f>
        <v>10</v>
      </c>
      <c r="T38" s="12">
        <f>IF(VLOOKUP($A38,Resultaten!$A:$P,13,FALSE)&gt;38,5,IF(VLOOKUP($A38,Resultaten!$A:$P,13,FALSE)&gt;28,10,IF(VLOOKUP($A38,Resultaten!$A:$P,13,FALSE)&gt;12,15,IF(VLOOKUP($A38,Resultaten!$A:$P,13,FALSE)&gt;6,20,IF(VLOOKUP($A38,Resultaten!$A:$P,13,FALSE)="",0,25)))))</f>
        <v>5</v>
      </c>
      <c r="U38" s="12">
        <f>IF(VLOOKUP($A38,Resultaten!$A:$P,6,FALSE)&gt;38,2,IF(VLOOKUP($A38,Resultaten!$A:$P,6,FALSE)&gt;28,4,IF(VLOOKUP($A38,Resultaten!$A:$P,6,FALSE)&gt;12,6,IF(VLOOKUP($A38,Resultaten!$A:$P,6,FALSE)&gt;6,8,IF(VLOOKUP($A38,Resultaten!$A:$P,6,FALSE)="",0,10)))))</f>
        <v>2</v>
      </c>
      <c r="V38" s="12">
        <f>IF(ISERROR(VLOOKUP($A38,BNT!$A:$H,3,FALSE)=TRUE),0,IF(VLOOKUP($A38,BNT!$A:$H,3,FALSE)="JA",2,0))</f>
        <v>0</v>
      </c>
      <c r="W38" s="14">
        <f>SUM(C38:E38)+SUM(S38:V38)</f>
        <v>45</v>
      </c>
    </row>
    <row r="39" spans="1:23" x14ac:dyDescent="0.25">
      <c r="A39" s="25">
        <v>2527</v>
      </c>
      <c r="B39" s="25" t="str">
        <f>VLOOKUP($A39,Para!$D$1:$E$996,2,FALSE)</f>
        <v>BBC Bazel</v>
      </c>
      <c r="C39" s="18">
        <f>VLOOKUP($A39,'Score Algemeen'!$A$3:$S$968,5,FALSE)</f>
        <v>8</v>
      </c>
      <c r="D39" s="18">
        <f>VLOOKUP($A39,'Score Algemeen'!$A:$S,10,FALSE)</f>
        <v>2</v>
      </c>
      <c r="E39" s="18">
        <f>VLOOKUP($A39,'Score Algemeen'!$A:$S,19,FALSE)</f>
        <v>7</v>
      </c>
      <c r="F39" s="6">
        <f>IF(VLOOKUP($A39,Resultaten!$A:$P,10,FALSE)&gt;34,5,IF(VLOOKUP($A39,Resultaten!$A:$P,10,FALSE)&gt;26,10,IF(VLOOKUP($A39,Resultaten!$A:$P,10,FALSE)&gt;12,15,IF(VLOOKUP($A39,Resultaten!$A:$P,10,FALSE)&gt;6,20,IF(VLOOKUP($A39,Resultaten!$A:$P,10,FALSE)="",0,25)))))</f>
        <v>0</v>
      </c>
      <c r="G39" s="6">
        <f>IF(VLOOKUP($A39,Resultaten!$A:$P,3,FALSE)&gt;34,1,IF(VLOOKUP($A39,Resultaten!$A:$P,3,FALSE)&gt;26,2,IF(VLOOKUP($A39,Resultaten!$A:$P,3,FALSE)&gt;12,3,IF(VLOOKUP($A39,Resultaten!$A:$P,3,FALSE)&gt;6,4,IF(VLOOKUP($A39,Resultaten!$A:$P,3,FALSE)="",0,5)))))</f>
        <v>0</v>
      </c>
      <c r="H39" s="6">
        <f>IF(VLOOKUP($A39,Resultaten!$A:$P,11,FALSE)&gt;38,5,IF(VLOOKUP($A39,Resultaten!$A:$P,11,FALSE)&gt;28,10,IF(VLOOKUP($A39,Resultaten!$A:$P,11,FALSE)&gt;12,15,IF(VLOOKUP($A39,Resultaten!$A:$P,11,FALSE)&gt;6,20,IF(VLOOKUP($A39,Resultaten!$A:$P,11,FALSE)="",0,25)))))</f>
        <v>0</v>
      </c>
      <c r="I39" s="6">
        <f>IF(VLOOKUP($A39,Resultaten!$A:$P,4,FALSE)&gt;38,1,IF(VLOOKUP($A39,Resultaten!$A:$P,4,FALSE)&gt;28,2,IF(VLOOKUP($A39,Resultaten!$A:$P,4,FALSE)&gt;12,3,IF(VLOOKUP($A39,Resultaten!$A:$P,4,FALSE)&gt;6,4,IF(VLOOKUP($A39,Resultaten!$A:$P,4,FALSE)="",0,5)))))</f>
        <v>0</v>
      </c>
      <c r="J39" s="6">
        <f>IF(ISERROR(VLOOKUP($A39,BNT!$A:$H,5,FALSE)=TRUE),0,IF(VLOOKUP($A39,BNT!$A:$H,5,FALSE)="JA",2,0))</f>
        <v>0</v>
      </c>
      <c r="K39" s="6">
        <f>IF(ISERROR(VLOOKUP($A39,BNT!$A:$H,4,FALSE)=TRUE),0,IF(VLOOKUP($A39,BNT!$A:$H,4,FALSE)="JA",1,0))</f>
        <v>0</v>
      </c>
      <c r="L39" s="10">
        <f>SUM(C39:E39)+SUM(F39:K39)</f>
        <v>17</v>
      </c>
      <c r="M39" s="7">
        <f>IF(VLOOKUP($A39,Resultaten!$A:$P,11,FALSE)&gt;38,5,IF(VLOOKUP($A39,Resultaten!$A:$P,11,FALSE)&gt;28,10,IF(VLOOKUP($A39,Resultaten!$A:$P,11,FALSE)&gt;12,15,IF(VLOOKUP($A39,Resultaten!$A:$P,11,FALSE)&gt;6,20,IF(VLOOKUP($A39,Resultaten!$A:$P,11,FALSE)="",0,25)))))</f>
        <v>0</v>
      </c>
      <c r="N39" s="7">
        <f>IF(VLOOKUP($A39,Resultaten!$A:$P,12,FALSE)&gt;38,5,IF(VLOOKUP($A39,Resultaten!$A:$P,12,FALSE)&gt;28,10,IF(VLOOKUP($A39,Resultaten!$A:$P,12,FALSE)&gt;12,15,IF(VLOOKUP($A39,Resultaten!$A:$P,12,FALSE)&gt;6,20,IF(VLOOKUP($A39,Resultaten!$A:$P,12,FALSE)="",0,25)))))</f>
        <v>0</v>
      </c>
      <c r="O39" s="7">
        <f>IF(VLOOKUP($A39,Resultaten!$A:$P,5,FALSE)&gt;38,2,IF(VLOOKUP($A39,Resultaten!$A:$P,5,FALSE)&gt;28,4,IF(VLOOKUP($A39,Resultaten!$A:$P,5,FALSE)&gt;12,6,IF(VLOOKUP($A39,Resultaten!$A:$P,5,FALSE)&gt;6,8,IF(VLOOKUP($A39,Resultaten!$A:$P,5,FALSE)="",0,10)))))</f>
        <v>0</v>
      </c>
      <c r="P39" s="7">
        <f>IF(ISERROR(VLOOKUP($A39,BNT!$A:$H,4,FALSE)=TRUE),0,IF(VLOOKUP($A39,BNT!$A:$H,4,FALSE)="JA",2,0))</f>
        <v>0</v>
      </c>
      <c r="Q39" s="7">
        <f>IF(ISERROR(VLOOKUP($A39,BNT!$A:$H,3,FALSE)=TRUE),0,IF(VLOOKUP($A39,BNT!$A:$H,3,FALSE)="JA",1,0))</f>
        <v>0</v>
      </c>
      <c r="R39" s="16">
        <f>SUM(C39:E39)+SUM(M39:Q39)</f>
        <v>17</v>
      </c>
      <c r="S39" s="12">
        <f>IF(VLOOKUP($A39,Resultaten!$A:$P,12,FALSE)&gt;38,5,IF(VLOOKUP($A39,Resultaten!$A:$P,12,FALSE)&gt;28,10,IF(VLOOKUP($A39,Resultaten!$A:$P,12,FALSE)&gt;12,15,IF(VLOOKUP($A39,Resultaten!$A:$P,12,FALSE)&gt;6,20,IF(VLOOKUP($A39,Resultaten!$A:$P,12,FALSE)="",0,25)))))</f>
        <v>0</v>
      </c>
      <c r="T39" s="12">
        <f>IF(VLOOKUP($A39,Resultaten!$A:$P,13,FALSE)&gt;38,5,IF(VLOOKUP($A39,Resultaten!$A:$P,13,FALSE)&gt;28,10,IF(VLOOKUP($A39,Resultaten!$A:$P,13,FALSE)&gt;12,15,IF(VLOOKUP($A39,Resultaten!$A:$P,13,FALSE)&gt;6,20,IF(VLOOKUP($A39,Resultaten!$A:$P,13,FALSE)="",0,25)))))</f>
        <v>20</v>
      </c>
      <c r="U39" s="12">
        <f>IF(VLOOKUP($A39,Resultaten!$A:$P,6,FALSE)&gt;38,2,IF(VLOOKUP($A39,Resultaten!$A:$P,6,FALSE)&gt;28,4,IF(VLOOKUP($A39,Resultaten!$A:$P,6,FALSE)&gt;12,6,IF(VLOOKUP($A39,Resultaten!$A:$P,6,FALSE)&gt;6,8,IF(VLOOKUP($A39,Resultaten!$A:$P,6,FALSE)="",0,10)))))</f>
        <v>8</v>
      </c>
      <c r="V39" s="12">
        <f>IF(ISERROR(VLOOKUP($A39,BNT!$A:$H,3,FALSE)=TRUE),0,IF(VLOOKUP($A39,BNT!$A:$H,3,FALSE)="JA",2,0))</f>
        <v>0</v>
      </c>
      <c r="W39" s="14">
        <f>SUM(C39:E39)+SUM(S39:V39)</f>
        <v>45</v>
      </c>
    </row>
    <row r="40" spans="1:23" x14ac:dyDescent="0.25">
      <c r="A40" s="25">
        <v>77</v>
      </c>
      <c r="B40" s="25" t="str">
        <f>VLOOKUP($A40,Para!$D$1:$E$996,2,FALSE)</f>
        <v>Mercurius BBC Berchem</v>
      </c>
      <c r="C40" s="18">
        <f>VLOOKUP($A40,'Score Algemeen'!$A$3:$S$968,5,FALSE)</f>
        <v>10</v>
      </c>
      <c r="D40" s="18">
        <f>VLOOKUP($A40,'Score Algemeen'!$A:$S,10,FALSE)</f>
        <v>10</v>
      </c>
      <c r="E40" s="18">
        <f>VLOOKUP($A40,'Score Algemeen'!$A:$S,19,FALSE)</f>
        <v>8</v>
      </c>
      <c r="F40" s="6">
        <f>IF(VLOOKUP($A40,Resultaten!$A:$P,10,FALSE)&gt;34,5,IF(VLOOKUP($A40,Resultaten!$A:$P,10,FALSE)&gt;26,10,IF(VLOOKUP($A40,Resultaten!$A:$P,10,FALSE)&gt;12,15,IF(VLOOKUP($A40,Resultaten!$A:$P,10,FALSE)&gt;6,20,IF(VLOOKUP($A40,Resultaten!$A:$P,10,FALSE)="",0,25)))))</f>
        <v>15</v>
      </c>
      <c r="G40" s="6">
        <f>IF(VLOOKUP($A40,Resultaten!$A:$P,3,FALSE)&gt;34,1,IF(VLOOKUP($A40,Resultaten!$A:$P,3,FALSE)&gt;26,2,IF(VLOOKUP($A40,Resultaten!$A:$P,3,FALSE)&gt;12,3,IF(VLOOKUP($A40,Resultaten!$A:$P,3,FALSE)&gt;6,4,IF(VLOOKUP($A40,Resultaten!$A:$P,3,FALSE)="",0,5)))))</f>
        <v>2</v>
      </c>
      <c r="H40" s="6">
        <f>IF(VLOOKUP($A40,Resultaten!$A:$P,11,FALSE)&gt;38,5,IF(VLOOKUP($A40,Resultaten!$A:$P,11,FALSE)&gt;28,10,IF(VLOOKUP($A40,Resultaten!$A:$P,11,FALSE)&gt;12,15,IF(VLOOKUP($A40,Resultaten!$A:$P,11,FALSE)&gt;6,20,IF(VLOOKUP($A40,Resultaten!$A:$P,11,FALSE)="",0,25)))))</f>
        <v>15</v>
      </c>
      <c r="I40" s="6">
        <f>IF(VLOOKUP($A40,Resultaten!$A:$P,4,FALSE)&gt;38,1,IF(VLOOKUP($A40,Resultaten!$A:$P,4,FALSE)&gt;28,2,IF(VLOOKUP($A40,Resultaten!$A:$P,4,FALSE)&gt;12,3,IF(VLOOKUP($A40,Resultaten!$A:$P,4,FALSE)&gt;6,4,IF(VLOOKUP($A40,Resultaten!$A:$P,4,FALSE)="",0,5)))))</f>
        <v>3</v>
      </c>
      <c r="J40" s="6">
        <f>IF(ISERROR(VLOOKUP($A40,BNT!$A:$H,5,FALSE)=TRUE),0,IF(VLOOKUP($A40,BNT!$A:$H,5,FALSE)="JA",2,0))</f>
        <v>0</v>
      </c>
      <c r="K40" s="6">
        <f>IF(ISERROR(VLOOKUP($A40,BNT!$A:$H,4,FALSE)=TRUE),0,IF(VLOOKUP($A40,BNT!$A:$H,4,FALSE)="JA",1,0))</f>
        <v>0</v>
      </c>
      <c r="L40" s="10">
        <f>SUM(C40:E40)+SUM(F40:K40)</f>
        <v>63</v>
      </c>
      <c r="M40" s="7">
        <f>IF(VLOOKUP($A40,Resultaten!$A:$P,11,FALSE)&gt;38,5,IF(VLOOKUP($A40,Resultaten!$A:$P,11,FALSE)&gt;28,10,IF(VLOOKUP($A40,Resultaten!$A:$P,11,FALSE)&gt;12,15,IF(VLOOKUP($A40,Resultaten!$A:$P,11,FALSE)&gt;6,20,IF(VLOOKUP($A40,Resultaten!$A:$P,11,FALSE)="",0,25)))))</f>
        <v>15</v>
      </c>
      <c r="N40" s="7">
        <f>IF(VLOOKUP($A40,Resultaten!$A:$P,12,FALSE)&gt;38,5,IF(VLOOKUP($A40,Resultaten!$A:$P,12,FALSE)&gt;28,10,IF(VLOOKUP($A40,Resultaten!$A:$P,12,FALSE)&gt;12,15,IF(VLOOKUP($A40,Resultaten!$A:$P,12,FALSE)&gt;6,20,IF(VLOOKUP($A40,Resultaten!$A:$P,12,FALSE)="",0,25)))))</f>
        <v>0</v>
      </c>
      <c r="O40" s="7">
        <f>IF(VLOOKUP($A40,Resultaten!$A:$P,5,FALSE)&gt;38,2,IF(VLOOKUP($A40,Resultaten!$A:$P,5,FALSE)&gt;28,4,IF(VLOOKUP($A40,Resultaten!$A:$P,5,FALSE)&gt;12,6,IF(VLOOKUP($A40,Resultaten!$A:$P,5,FALSE)&gt;6,8,IF(VLOOKUP($A40,Resultaten!$A:$P,5,FALSE)="",0,10)))))</f>
        <v>0</v>
      </c>
      <c r="P40" s="7">
        <f>IF(ISERROR(VLOOKUP($A40,BNT!$A:$H,4,FALSE)=TRUE),0,IF(VLOOKUP($A40,BNT!$A:$H,4,FALSE)="JA",2,0))</f>
        <v>0</v>
      </c>
      <c r="Q40" s="7">
        <f>IF(ISERROR(VLOOKUP($A40,BNT!$A:$H,3,FALSE)=TRUE),0,IF(VLOOKUP($A40,BNT!$A:$H,3,FALSE)="JA",1,0))</f>
        <v>0</v>
      </c>
      <c r="R40" s="16">
        <f>SUM(C40:E40)+SUM(M40:Q40)</f>
        <v>43</v>
      </c>
      <c r="S40" s="12">
        <f>IF(VLOOKUP($A40,Resultaten!$A:$P,12,FALSE)&gt;38,5,IF(VLOOKUP($A40,Resultaten!$A:$P,12,FALSE)&gt;28,10,IF(VLOOKUP($A40,Resultaten!$A:$P,12,FALSE)&gt;12,15,IF(VLOOKUP($A40,Resultaten!$A:$P,12,FALSE)&gt;6,20,IF(VLOOKUP($A40,Resultaten!$A:$P,12,FALSE)="",0,25)))))</f>
        <v>0</v>
      </c>
      <c r="T40" s="12">
        <f>IF(VLOOKUP($A40,Resultaten!$A:$P,13,FALSE)&gt;38,5,IF(VLOOKUP($A40,Resultaten!$A:$P,13,FALSE)&gt;28,10,IF(VLOOKUP($A40,Resultaten!$A:$P,13,FALSE)&gt;12,15,IF(VLOOKUP($A40,Resultaten!$A:$P,13,FALSE)&gt;6,20,IF(VLOOKUP($A40,Resultaten!$A:$P,13,FALSE)="",0,25)))))</f>
        <v>10</v>
      </c>
      <c r="U40" s="12">
        <f>IF(VLOOKUP($A40,Resultaten!$A:$P,6,FALSE)&gt;38,2,IF(VLOOKUP($A40,Resultaten!$A:$P,6,FALSE)&gt;28,4,IF(VLOOKUP($A40,Resultaten!$A:$P,6,FALSE)&gt;12,6,IF(VLOOKUP($A40,Resultaten!$A:$P,6,FALSE)&gt;6,8,IF(VLOOKUP($A40,Resultaten!$A:$P,6,FALSE)="",0,10)))))</f>
        <v>6</v>
      </c>
      <c r="V40" s="12">
        <f>IF(ISERROR(VLOOKUP($A40,BNT!$A:$H,3,FALSE)=TRUE),0,IF(VLOOKUP($A40,BNT!$A:$H,3,FALSE)="JA",2,0))</f>
        <v>0</v>
      </c>
      <c r="W40" s="14">
        <f>SUM(C40:E40)+SUM(S40:V40)</f>
        <v>44</v>
      </c>
    </row>
    <row r="41" spans="1:23" x14ac:dyDescent="0.25">
      <c r="A41" s="25">
        <v>1422</v>
      </c>
      <c r="B41" s="25" t="str">
        <f>VLOOKUP($A41,Para!$D$1:$E$996,2,FALSE)</f>
        <v>Basket Willebroek</v>
      </c>
      <c r="C41" s="18">
        <f>VLOOKUP($A41,'Score Algemeen'!$A$3:$S$968,5,FALSE)</f>
        <v>10</v>
      </c>
      <c r="D41" s="18">
        <f>VLOOKUP($A41,'Score Algemeen'!$A:$S,10,FALSE)</f>
        <v>8</v>
      </c>
      <c r="E41" s="18">
        <f>VLOOKUP($A41,'Score Algemeen'!$A:$S,19,FALSE)</f>
        <v>8</v>
      </c>
      <c r="F41" s="6">
        <f>IF(VLOOKUP($A41,Resultaten!$A:$P,10,FALSE)&gt;34,5,IF(VLOOKUP($A41,Resultaten!$A:$P,10,FALSE)&gt;26,10,IF(VLOOKUP($A41,Resultaten!$A:$P,10,FALSE)&gt;12,15,IF(VLOOKUP($A41,Resultaten!$A:$P,10,FALSE)&gt;6,20,IF(VLOOKUP($A41,Resultaten!$A:$P,10,FALSE)="",0,25)))))</f>
        <v>10</v>
      </c>
      <c r="G41" s="6">
        <f>IF(VLOOKUP($A41,Resultaten!$A:$P,3,FALSE)&gt;34,1,IF(VLOOKUP($A41,Resultaten!$A:$P,3,FALSE)&gt;26,2,IF(VLOOKUP($A41,Resultaten!$A:$P,3,FALSE)&gt;12,3,IF(VLOOKUP($A41,Resultaten!$A:$P,3,FALSE)&gt;6,4,IF(VLOOKUP($A41,Resultaten!$A:$P,3,FALSE)="",0,5)))))</f>
        <v>3</v>
      </c>
      <c r="H41" s="6">
        <f>IF(VLOOKUP($A41,Resultaten!$A:$P,11,FALSE)&gt;38,5,IF(VLOOKUP($A41,Resultaten!$A:$P,11,FALSE)&gt;28,10,IF(VLOOKUP($A41,Resultaten!$A:$P,11,FALSE)&gt;12,15,IF(VLOOKUP($A41,Resultaten!$A:$P,11,FALSE)&gt;6,20,IF(VLOOKUP($A41,Resultaten!$A:$P,11,FALSE)="",0,25)))))</f>
        <v>10</v>
      </c>
      <c r="I41" s="6">
        <f>IF(VLOOKUP($A41,Resultaten!$A:$P,4,FALSE)&gt;38,1,IF(VLOOKUP($A41,Resultaten!$A:$P,4,FALSE)&gt;28,2,IF(VLOOKUP($A41,Resultaten!$A:$P,4,FALSE)&gt;12,3,IF(VLOOKUP($A41,Resultaten!$A:$P,4,FALSE)&gt;6,4,IF(VLOOKUP($A41,Resultaten!$A:$P,4,FALSE)="",0,5)))))</f>
        <v>0</v>
      </c>
      <c r="J41" s="6">
        <f>IF(ISERROR(VLOOKUP($A41,BNT!$A:$H,5,FALSE)=TRUE),0,IF(VLOOKUP($A41,BNT!$A:$H,5,FALSE)="JA",2,0))</f>
        <v>0</v>
      </c>
      <c r="K41" s="6">
        <f>IF(ISERROR(VLOOKUP($A41,BNT!$A:$H,4,FALSE)=TRUE),0,IF(VLOOKUP($A41,BNT!$A:$H,4,FALSE)="JA",1,0))</f>
        <v>0</v>
      </c>
      <c r="L41" s="10">
        <f>SUM(C41:E41)+SUM(F41:K41)</f>
        <v>49</v>
      </c>
      <c r="M41" s="7">
        <f>IF(VLOOKUP($A41,Resultaten!$A:$P,11,FALSE)&gt;38,5,IF(VLOOKUP($A41,Resultaten!$A:$P,11,FALSE)&gt;28,10,IF(VLOOKUP($A41,Resultaten!$A:$P,11,FALSE)&gt;12,15,IF(VLOOKUP($A41,Resultaten!$A:$P,11,FALSE)&gt;6,20,IF(VLOOKUP($A41,Resultaten!$A:$P,11,FALSE)="",0,25)))))</f>
        <v>10</v>
      </c>
      <c r="N41" s="7">
        <f>IF(VLOOKUP($A41,Resultaten!$A:$P,12,FALSE)&gt;38,5,IF(VLOOKUP($A41,Resultaten!$A:$P,12,FALSE)&gt;28,10,IF(VLOOKUP($A41,Resultaten!$A:$P,12,FALSE)&gt;12,15,IF(VLOOKUP($A41,Resultaten!$A:$P,12,FALSE)&gt;6,20,IF(VLOOKUP($A41,Resultaten!$A:$P,12,FALSE)="",0,25)))))</f>
        <v>15</v>
      </c>
      <c r="O41" s="7">
        <f>IF(VLOOKUP($A41,Resultaten!$A:$P,5,FALSE)&gt;38,2,IF(VLOOKUP($A41,Resultaten!$A:$P,5,FALSE)&gt;28,4,IF(VLOOKUP($A41,Resultaten!$A:$P,5,FALSE)&gt;12,6,IF(VLOOKUP($A41,Resultaten!$A:$P,5,FALSE)&gt;6,8,IF(VLOOKUP($A41,Resultaten!$A:$P,5,FALSE)="",0,10)))))</f>
        <v>2</v>
      </c>
      <c r="P41" s="7">
        <f>IF(ISERROR(VLOOKUP($A41,BNT!$A:$H,4,FALSE)=TRUE),0,IF(VLOOKUP($A41,BNT!$A:$H,4,FALSE)="JA",2,0))</f>
        <v>0</v>
      </c>
      <c r="Q41" s="7">
        <f>IF(ISERROR(VLOOKUP($A41,BNT!$A:$H,3,FALSE)=TRUE),0,IF(VLOOKUP($A41,BNT!$A:$H,3,FALSE)="JA",1,0))</f>
        <v>0</v>
      </c>
      <c r="R41" s="16">
        <f>SUM(C41:E41)+SUM(M41:Q41)</f>
        <v>53</v>
      </c>
      <c r="S41" s="12">
        <f>IF(VLOOKUP($A41,Resultaten!$A:$P,12,FALSE)&gt;38,5,IF(VLOOKUP($A41,Resultaten!$A:$P,12,FALSE)&gt;28,10,IF(VLOOKUP($A41,Resultaten!$A:$P,12,FALSE)&gt;12,15,IF(VLOOKUP($A41,Resultaten!$A:$P,12,FALSE)&gt;6,20,IF(VLOOKUP($A41,Resultaten!$A:$P,12,FALSE)="",0,25)))))</f>
        <v>15</v>
      </c>
      <c r="T41" s="12">
        <f>IF(VLOOKUP($A41,Resultaten!$A:$P,13,FALSE)&gt;38,5,IF(VLOOKUP($A41,Resultaten!$A:$P,13,FALSE)&gt;28,10,IF(VLOOKUP($A41,Resultaten!$A:$P,13,FALSE)&gt;12,15,IF(VLOOKUP($A41,Resultaten!$A:$P,13,FALSE)&gt;6,20,IF(VLOOKUP($A41,Resultaten!$A:$P,13,FALSE)="",0,25)))))</f>
        <v>0</v>
      </c>
      <c r="U41" s="12">
        <f>IF(VLOOKUP($A41,Resultaten!$A:$P,6,FALSE)&gt;38,2,IF(VLOOKUP($A41,Resultaten!$A:$P,6,FALSE)&gt;28,4,IF(VLOOKUP($A41,Resultaten!$A:$P,6,FALSE)&gt;12,6,IF(VLOOKUP($A41,Resultaten!$A:$P,6,FALSE)&gt;6,8,IF(VLOOKUP($A41,Resultaten!$A:$P,6,FALSE)="",0,10)))))</f>
        <v>0</v>
      </c>
      <c r="V41" s="12">
        <f>IF(ISERROR(VLOOKUP($A41,BNT!$A:$H,3,FALSE)=TRUE),0,IF(VLOOKUP($A41,BNT!$A:$H,3,FALSE)="JA",2,0))</f>
        <v>0</v>
      </c>
      <c r="W41" s="14">
        <f>SUM(C41:E41)+SUM(S41:V41)</f>
        <v>41</v>
      </c>
    </row>
    <row r="42" spans="1:23" x14ac:dyDescent="0.25">
      <c r="A42" s="25">
        <v>954</v>
      </c>
      <c r="B42" s="25" t="str">
        <f>VLOOKUP($A42,Para!$D$1:$E$996,2,FALSE)</f>
        <v>Wytewa Roeselare</v>
      </c>
      <c r="C42" s="18">
        <f>VLOOKUP($A42,'Score Algemeen'!$A$3:$S$968,5,FALSE)</f>
        <v>10</v>
      </c>
      <c r="D42" s="18">
        <f>VLOOKUP($A42,'Score Algemeen'!$A:$S,10,FALSE)</f>
        <v>5</v>
      </c>
      <c r="E42" s="18">
        <f>VLOOKUP($A42,'Score Algemeen'!$A:$S,19,FALSE)</f>
        <v>6</v>
      </c>
      <c r="F42" s="6">
        <f>IF(VLOOKUP($A42,Resultaten!$A:$P,10,FALSE)&gt;34,5,IF(VLOOKUP($A42,Resultaten!$A:$P,10,FALSE)&gt;26,10,IF(VLOOKUP($A42,Resultaten!$A:$P,10,FALSE)&gt;12,15,IF(VLOOKUP($A42,Resultaten!$A:$P,10,FALSE)&gt;6,20,IF(VLOOKUP($A42,Resultaten!$A:$P,10,FALSE)="",0,25)))))</f>
        <v>5</v>
      </c>
      <c r="G42" s="6">
        <f>IF(VLOOKUP($A42,Resultaten!$A:$P,3,FALSE)&gt;34,1,IF(VLOOKUP($A42,Resultaten!$A:$P,3,FALSE)&gt;26,2,IF(VLOOKUP($A42,Resultaten!$A:$P,3,FALSE)&gt;12,3,IF(VLOOKUP($A42,Resultaten!$A:$P,3,FALSE)&gt;6,4,IF(VLOOKUP($A42,Resultaten!$A:$P,3,FALSE)="",0,5)))))</f>
        <v>1</v>
      </c>
      <c r="H42" s="6">
        <f>IF(VLOOKUP($A42,Resultaten!$A:$P,11,FALSE)&gt;38,5,IF(VLOOKUP($A42,Resultaten!$A:$P,11,FALSE)&gt;28,10,IF(VLOOKUP($A42,Resultaten!$A:$P,11,FALSE)&gt;12,15,IF(VLOOKUP($A42,Resultaten!$A:$P,11,FALSE)&gt;6,20,IF(VLOOKUP($A42,Resultaten!$A:$P,11,FALSE)="",0,25)))))</f>
        <v>15</v>
      </c>
      <c r="I42" s="6">
        <f>IF(VLOOKUP($A42,Resultaten!$A:$P,4,FALSE)&gt;38,1,IF(VLOOKUP($A42,Resultaten!$A:$P,4,FALSE)&gt;28,2,IF(VLOOKUP($A42,Resultaten!$A:$P,4,FALSE)&gt;12,3,IF(VLOOKUP($A42,Resultaten!$A:$P,4,FALSE)&gt;6,4,IF(VLOOKUP($A42,Resultaten!$A:$P,4,FALSE)="",0,5)))))</f>
        <v>3</v>
      </c>
      <c r="J42" s="6">
        <f>IF(ISERROR(VLOOKUP($A42,BNT!$A:$H,5,FALSE)=TRUE),0,IF(VLOOKUP($A42,BNT!$A:$H,5,FALSE)="JA",2,0))</f>
        <v>0</v>
      </c>
      <c r="K42" s="6">
        <f>IF(ISERROR(VLOOKUP($A42,BNT!$A:$H,4,FALSE)=TRUE),0,IF(VLOOKUP($A42,BNT!$A:$H,4,FALSE)="JA",1,0))</f>
        <v>0</v>
      </c>
      <c r="L42" s="10">
        <f>SUM(C42:E42)+SUM(F42:K42)</f>
        <v>45</v>
      </c>
      <c r="M42" s="7">
        <f>IF(VLOOKUP($A42,Resultaten!$A:$P,11,FALSE)&gt;38,5,IF(VLOOKUP($A42,Resultaten!$A:$P,11,FALSE)&gt;28,10,IF(VLOOKUP($A42,Resultaten!$A:$P,11,FALSE)&gt;12,15,IF(VLOOKUP($A42,Resultaten!$A:$P,11,FALSE)&gt;6,20,IF(VLOOKUP($A42,Resultaten!$A:$P,11,FALSE)="",0,25)))))</f>
        <v>15</v>
      </c>
      <c r="N42" s="7">
        <f>IF(VLOOKUP($A42,Resultaten!$A:$P,12,FALSE)&gt;38,5,IF(VLOOKUP($A42,Resultaten!$A:$P,12,FALSE)&gt;28,10,IF(VLOOKUP($A42,Resultaten!$A:$P,12,FALSE)&gt;12,15,IF(VLOOKUP($A42,Resultaten!$A:$P,12,FALSE)&gt;6,20,IF(VLOOKUP($A42,Resultaten!$A:$P,12,FALSE)="",0,25)))))</f>
        <v>10</v>
      </c>
      <c r="O42" s="7">
        <f>IF(VLOOKUP($A42,Resultaten!$A:$P,5,FALSE)&gt;38,2,IF(VLOOKUP($A42,Resultaten!$A:$P,5,FALSE)&gt;28,4,IF(VLOOKUP($A42,Resultaten!$A:$P,5,FALSE)&gt;12,6,IF(VLOOKUP($A42,Resultaten!$A:$P,5,FALSE)&gt;6,8,IF(VLOOKUP($A42,Resultaten!$A:$P,5,FALSE)="",0,10)))))</f>
        <v>6</v>
      </c>
      <c r="P42" s="7">
        <f>IF(ISERROR(VLOOKUP($A42,BNT!$A:$H,4,FALSE)=TRUE),0,IF(VLOOKUP($A42,BNT!$A:$H,4,FALSE)="JA",2,0))</f>
        <v>0</v>
      </c>
      <c r="Q42" s="7">
        <f>IF(ISERROR(VLOOKUP($A42,BNT!$A:$H,3,FALSE)=TRUE),0,IF(VLOOKUP($A42,BNT!$A:$H,3,FALSE)="JA",1,0))</f>
        <v>0</v>
      </c>
      <c r="R42" s="16">
        <f>SUM(C42:E42)+SUM(M42:Q42)</f>
        <v>52</v>
      </c>
      <c r="S42" s="12">
        <f>IF(VLOOKUP($A42,Resultaten!$A:$P,12,FALSE)&gt;38,5,IF(VLOOKUP($A42,Resultaten!$A:$P,12,FALSE)&gt;28,10,IF(VLOOKUP($A42,Resultaten!$A:$P,12,FALSE)&gt;12,15,IF(VLOOKUP($A42,Resultaten!$A:$P,12,FALSE)&gt;6,20,IF(VLOOKUP($A42,Resultaten!$A:$P,12,FALSE)="",0,25)))))</f>
        <v>10</v>
      </c>
      <c r="T42" s="12">
        <f>IF(VLOOKUP($A42,Resultaten!$A:$P,13,FALSE)&gt;38,5,IF(VLOOKUP($A42,Resultaten!$A:$P,13,FALSE)&gt;28,10,IF(VLOOKUP($A42,Resultaten!$A:$P,13,FALSE)&gt;12,15,IF(VLOOKUP($A42,Resultaten!$A:$P,13,FALSE)&gt;6,20,IF(VLOOKUP($A42,Resultaten!$A:$P,13,FALSE)="",0,25)))))</f>
        <v>5</v>
      </c>
      <c r="U42" s="12">
        <f>IF(VLOOKUP($A42,Resultaten!$A:$P,6,FALSE)&gt;38,2,IF(VLOOKUP($A42,Resultaten!$A:$P,6,FALSE)&gt;28,4,IF(VLOOKUP($A42,Resultaten!$A:$P,6,FALSE)&gt;12,6,IF(VLOOKUP($A42,Resultaten!$A:$P,6,FALSE)&gt;6,8,IF(VLOOKUP($A42,Resultaten!$A:$P,6,FALSE)="",0,10)))))</f>
        <v>4</v>
      </c>
      <c r="V42" s="12">
        <f>IF(ISERROR(VLOOKUP($A42,BNT!$A:$H,3,FALSE)=TRUE),0,IF(VLOOKUP($A42,BNT!$A:$H,3,FALSE)="JA",2,0))</f>
        <v>0</v>
      </c>
      <c r="W42" s="14">
        <f>SUM(C42:E42)+SUM(S42:V42)</f>
        <v>40</v>
      </c>
    </row>
    <row r="43" spans="1:23" x14ac:dyDescent="0.25">
      <c r="A43" s="25">
        <v>660</v>
      </c>
      <c r="B43" s="25" t="str">
        <f>VLOOKUP($A43,Para!$D$1:$E$996,2,FALSE)</f>
        <v>2B|SAFE Tienen</v>
      </c>
      <c r="C43" s="18">
        <f>VLOOKUP($A43,'Score Algemeen'!$A$3:$S$968,5,FALSE)</f>
        <v>10</v>
      </c>
      <c r="D43" s="18">
        <f>VLOOKUP($A43,'Score Algemeen'!$A:$S,10,FALSE)</f>
        <v>10</v>
      </c>
      <c r="E43" s="18">
        <f>VLOOKUP($A43,'Score Algemeen'!$A:$S,19,FALSE)</f>
        <v>8</v>
      </c>
      <c r="F43" s="6">
        <f>IF(VLOOKUP($A43,Resultaten!$A:$P,10,FALSE)&gt;34,5,IF(VLOOKUP($A43,Resultaten!$A:$P,10,FALSE)&gt;26,10,IF(VLOOKUP($A43,Resultaten!$A:$P,10,FALSE)&gt;12,15,IF(VLOOKUP($A43,Resultaten!$A:$P,10,FALSE)&gt;6,20,IF(VLOOKUP($A43,Resultaten!$A:$P,10,FALSE)="",0,25)))))</f>
        <v>5</v>
      </c>
      <c r="G43" s="6">
        <f>IF(VLOOKUP($A43,Resultaten!$A:$P,3,FALSE)&gt;34,1,IF(VLOOKUP($A43,Resultaten!$A:$P,3,FALSE)&gt;26,2,IF(VLOOKUP($A43,Resultaten!$A:$P,3,FALSE)&gt;12,3,IF(VLOOKUP($A43,Resultaten!$A:$P,3,FALSE)&gt;6,4,IF(VLOOKUP($A43,Resultaten!$A:$P,3,FALSE)="",0,5)))))</f>
        <v>0</v>
      </c>
      <c r="H43" s="6">
        <f>IF(VLOOKUP($A43,Resultaten!$A:$P,11,FALSE)&gt;38,5,IF(VLOOKUP($A43,Resultaten!$A:$P,11,FALSE)&gt;28,10,IF(VLOOKUP($A43,Resultaten!$A:$P,11,FALSE)&gt;12,15,IF(VLOOKUP($A43,Resultaten!$A:$P,11,FALSE)&gt;6,20,IF(VLOOKUP($A43,Resultaten!$A:$P,11,FALSE)="",0,25)))))</f>
        <v>0</v>
      </c>
      <c r="I43" s="6">
        <f>IF(VLOOKUP($A43,Resultaten!$A:$P,4,FALSE)&gt;38,1,IF(VLOOKUP($A43,Resultaten!$A:$P,4,FALSE)&gt;28,2,IF(VLOOKUP($A43,Resultaten!$A:$P,4,FALSE)&gt;12,3,IF(VLOOKUP($A43,Resultaten!$A:$P,4,FALSE)&gt;6,4,IF(VLOOKUP($A43,Resultaten!$A:$P,4,FALSE)="",0,5)))))</f>
        <v>1</v>
      </c>
      <c r="J43" s="6">
        <f>IF(ISERROR(VLOOKUP($A43,BNT!$A:$H,5,FALSE)=TRUE),0,IF(VLOOKUP($A43,BNT!$A:$H,5,FALSE)="JA",2,0))</f>
        <v>0</v>
      </c>
      <c r="K43" s="6">
        <f>IF(ISERROR(VLOOKUP($A43,BNT!$A:$H,4,FALSE)=TRUE),0,IF(VLOOKUP($A43,BNT!$A:$H,4,FALSE)="JA",1,0))</f>
        <v>0</v>
      </c>
      <c r="L43" s="10">
        <f>SUM(C43:E43)+SUM(F43:K43)</f>
        <v>34</v>
      </c>
      <c r="M43" s="7">
        <f>IF(VLOOKUP($A43,Resultaten!$A:$P,11,FALSE)&gt;38,5,IF(VLOOKUP($A43,Resultaten!$A:$P,11,FALSE)&gt;28,10,IF(VLOOKUP($A43,Resultaten!$A:$P,11,FALSE)&gt;12,15,IF(VLOOKUP($A43,Resultaten!$A:$P,11,FALSE)&gt;6,20,IF(VLOOKUP($A43,Resultaten!$A:$P,11,FALSE)="",0,25)))))</f>
        <v>0</v>
      </c>
      <c r="N43" s="7">
        <f>IF(VLOOKUP($A43,Resultaten!$A:$P,12,FALSE)&gt;38,5,IF(VLOOKUP($A43,Resultaten!$A:$P,12,FALSE)&gt;28,10,IF(VLOOKUP($A43,Resultaten!$A:$P,12,FALSE)&gt;12,15,IF(VLOOKUP($A43,Resultaten!$A:$P,12,FALSE)&gt;6,20,IF(VLOOKUP($A43,Resultaten!$A:$P,12,FALSE)="",0,25)))))</f>
        <v>10</v>
      </c>
      <c r="O43" s="7">
        <f>IF(VLOOKUP($A43,Resultaten!$A:$P,5,FALSE)&gt;38,2,IF(VLOOKUP($A43,Resultaten!$A:$P,5,FALSE)&gt;28,4,IF(VLOOKUP($A43,Resultaten!$A:$P,5,FALSE)&gt;12,6,IF(VLOOKUP($A43,Resultaten!$A:$P,5,FALSE)&gt;6,8,IF(VLOOKUP($A43,Resultaten!$A:$P,5,FALSE)="",0,10)))))</f>
        <v>2</v>
      </c>
      <c r="P43" s="7">
        <f>IF(ISERROR(VLOOKUP($A43,BNT!$A:$H,4,FALSE)=TRUE),0,IF(VLOOKUP($A43,BNT!$A:$H,4,FALSE)="JA",2,0))</f>
        <v>0</v>
      </c>
      <c r="Q43" s="7">
        <f>IF(ISERROR(VLOOKUP($A43,BNT!$A:$H,3,FALSE)=TRUE),0,IF(VLOOKUP($A43,BNT!$A:$H,3,FALSE)="JA",1,0))</f>
        <v>0</v>
      </c>
      <c r="R43" s="16">
        <f>SUM(C43:E43)+SUM(M43:Q43)</f>
        <v>40</v>
      </c>
      <c r="S43" s="12">
        <f>IF(VLOOKUP($A43,Resultaten!$A:$P,12,FALSE)&gt;38,5,IF(VLOOKUP($A43,Resultaten!$A:$P,12,FALSE)&gt;28,10,IF(VLOOKUP($A43,Resultaten!$A:$P,12,FALSE)&gt;12,15,IF(VLOOKUP($A43,Resultaten!$A:$P,12,FALSE)&gt;6,20,IF(VLOOKUP($A43,Resultaten!$A:$P,12,FALSE)="",0,25)))))</f>
        <v>10</v>
      </c>
      <c r="T43" s="12">
        <f>IF(VLOOKUP($A43,Resultaten!$A:$P,13,FALSE)&gt;38,5,IF(VLOOKUP($A43,Resultaten!$A:$P,13,FALSE)&gt;28,10,IF(VLOOKUP($A43,Resultaten!$A:$P,13,FALSE)&gt;12,15,IF(VLOOKUP($A43,Resultaten!$A:$P,13,FALSE)&gt;6,20,IF(VLOOKUP($A43,Resultaten!$A:$P,13,FALSE)="",0,25)))))</f>
        <v>0</v>
      </c>
      <c r="U43" s="12">
        <f>IF(VLOOKUP($A43,Resultaten!$A:$P,6,FALSE)&gt;38,2,IF(VLOOKUP($A43,Resultaten!$A:$P,6,FALSE)&gt;28,4,IF(VLOOKUP($A43,Resultaten!$A:$P,6,FALSE)&gt;12,6,IF(VLOOKUP($A43,Resultaten!$A:$P,6,FALSE)&gt;6,8,IF(VLOOKUP($A43,Resultaten!$A:$P,6,FALSE)="",0,10)))))</f>
        <v>2</v>
      </c>
      <c r="V43" s="12">
        <f>IF(ISERROR(VLOOKUP($A43,BNT!$A:$H,3,FALSE)=TRUE),0,IF(VLOOKUP($A43,BNT!$A:$H,3,FALSE)="JA",2,0))</f>
        <v>0</v>
      </c>
      <c r="W43" s="14">
        <f>SUM(C43:E43)+SUM(S43:V43)</f>
        <v>40</v>
      </c>
    </row>
    <row r="44" spans="1:23" x14ac:dyDescent="0.25">
      <c r="A44" s="25">
        <v>936</v>
      </c>
      <c r="B44" s="25" t="str">
        <f>VLOOKUP($A44,Para!$D$1:$E$996,2,FALSE)</f>
        <v>Hasselt BT</v>
      </c>
      <c r="C44" s="18">
        <f>VLOOKUP($A44,'Score Algemeen'!$A$3:$S$968,5,FALSE)</f>
        <v>10</v>
      </c>
      <c r="D44" s="18">
        <f>VLOOKUP($A44,'Score Algemeen'!$A:$S,10,FALSE)</f>
        <v>12</v>
      </c>
      <c r="E44" s="18">
        <f>VLOOKUP($A44,'Score Algemeen'!$A:$S,19,FALSE)</f>
        <v>8</v>
      </c>
      <c r="F44" s="6">
        <f>IF(VLOOKUP($A44,Resultaten!$A:$P,10,FALSE)&gt;34,5,IF(VLOOKUP($A44,Resultaten!$A:$P,10,FALSE)&gt;26,10,IF(VLOOKUP($A44,Resultaten!$A:$P,10,FALSE)&gt;12,15,IF(VLOOKUP($A44,Resultaten!$A:$P,10,FALSE)&gt;6,20,IF(VLOOKUP($A44,Resultaten!$A:$P,10,FALSE)="",0,25)))))</f>
        <v>0</v>
      </c>
      <c r="G44" s="6">
        <f>IF(VLOOKUP($A44,Resultaten!$A:$P,3,FALSE)&gt;34,1,IF(VLOOKUP($A44,Resultaten!$A:$P,3,FALSE)&gt;26,2,IF(VLOOKUP($A44,Resultaten!$A:$P,3,FALSE)&gt;12,3,IF(VLOOKUP($A44,Resultaten!$A:$P,3,FALSE)&gt;6,4,IF(VLOOKUP($A44,Resultaten!$A:$P,3,FALSE)="",0,5)))))</f>
        <v>0</v>
      </c>
      <c r="H44" s="6">
        <f>IF(VLOOKUP($A44,Resultaten!$A:$P,11,FALSE)&gt;38,5,IF(VLOOKUP($A44,Resultaten!$A:$P,11,FALSE)&gt;28,10,IF(VLOOKUP($A44,Resultaten!$A:$P,11,FALSE)&gt;12,15,IF(VLOOKUP($A44,Resultaten!$A:$P,11,FALSE)&gt;6,20,IF(VLOOKUP($A44,Resultaten!$A:$P,11,FALSE)="",0,25)))))</f>
        <v>5</v>
      </c>
      <c r="I44" s="6">
        <f>IF(VLOOKUP($A44,Resultaten!$A:$P,4,FALSE)&gt;38,1,IF(VLOOKUP($A44,Resultaten!$A:$P,4,FALSE)&gt;28,2,IF(VLOOKUP($A44,Resultaten!$A:$P,4,FALSE)&gt;12,3,IF(VLOOKUP($A44,Resultaten!$A:$P,4,FALSE)&gt;6,4,IF(VLOOKUP($A44,Resultaten!$A:$P,4,FALSE)="",0,5)))))</f>
        <v>0</v>
      </c>
      <c r="J44" s="6">
        <f>IF(ISERROR(VLOOKUP($A44,BNT!$A:$H,5,FALSE)=TRUE),0,IF(VLOOKUP($A44,BNT!$A:$H,5,FALSE)="JA",2,0))</f>
        <v>0</v>
      </c>
      <c r="K44" s="6">
        <f>IF(ISERROR(VLOOKUP($A44,BNT!$A:$H,4,FALSE)=TRUE),0,IF(VLOOKUP($A44,BNT!$A:$H,4,FALSE)="JA",1,0))</f>
        <v>0</v>
      </c>
      <c r="L44" s="10">
        <f>SUM(C44:E44)+SUM(F44:K44)</f>
        <v>35</v>
      </c>
      <c r="M44" s="7">
        <f>IF(VLOOKUP($A44,Resultaten!$A:$P,11,FALSE)&gt;38,5,IF(VLOOKUP($A44,Resultaten!$A:$P,11,FALSE)&gt;28,10,IF(VLOOKUP($A44,Resultaten!$A:$P,11,FALSE)&gt;12,15,IF(VLOOKUP($A44,Resultaten!$A:$P,11,FALSE)&gt;6,20,IF(VLOOKUP($A44,Resultaten!$A:$P,11,FALSE)="",0,25)))))</f>
        <v>5</v>
      </c>
      <c r="N44" s="7">
        <f>IF(VLOOKUP($A44,Resultaten!$A:$P,12,FALSE)&gt;38,5,IF(VLOOKUP($A44,Resultaten!$A:$P,12,FALSE)&gt;28,10,IF(VLOOKUP($A44,Resultaten!$A:$P,12,FALSE)&gt;12,15,IF(VLOOKUP($A44,Resultaten!$A:$P,12,FALSE)&gt;6,20,IF(VLOOKUP($A44,Resultaten!$A:$P,12,FALSE)="",0,25)))))</f>
        <v>0</v>
      </c>
      <c r="O44" s="7">
        <f>IF(VLOOKUP($A44,Resultaten!$A:$P,5,FALSE)&gt;38,2,IF(VLOOKUP($A44,Resultaten!$A:$P,5,FALSE)&gt;28,4,IF(VLOOKUP($A44,Resultaten!$A:$P,5,FALSE)&gt;12,6,IF(VLOOKUP($A44,Resultaten!$A:$P,5,FALSE)&gt;6,8,IF(VLOOKUP($A44,Resultaten!$A:$P,5,FALSE)="",0,10)))))</f>
        <v>0</v>
      </c>
      <c r="P44" s="7">
        <f>IF(ISERROR(VLOOKUP($A44,BNT!$A:$H,4,FALSE)=TRUE),0,IF(VLOOKUP($A44,BNT!$A:$H,4,FALSE)="JA",2,0))</f>
        <v>0</v>
      </c>
      <c r="Q44" s="7">
        <f>IF(ISERROR(VLOOKUP($A44,BNT!$A:$H,3,FALSE)=TRUE),0,IF(VLOOKUP($A44,BNT!$A:$H,3,FALSE)="JA",1,0))</f>
        <v>0</v>
      </c>
      <c r="R44" s="16">
        <f>SUM(C44:E44)+SUM(M44:Q44)</f>
        <v>35</v>
      </c>
      <c r="S44" s="12">
        <f>IF(VLOOKUP($A44,Resultaten!$A:$P,12,FALSE)&gt;38,5,IF(VLOOKUP($A44,Resultaten!$A:$P,12,FALSE)&gt;28,10,IF(VLOOKUP($A44,Resultaten!$A:$P,12,FALSE)&gt;12,15,IF(VLOOKUP($A44,Resultaten!$A:$P,12,FALSE)&gt;6,20,IF(VLOOKUP($A44,Resultaten!$A:$P,12,FALSE)="",0,25)))))</f>
        <v>0</v>
      </c>
      <c r="T44" s="12">
        <f>IF(VLOOKUP($A44,Resultaten!$A:$P,13,FALSE)&gt;38,5,IF(VLOOKUP($A44,Resultaten!$A:$P,13,FALSE)&gt;28,10,IF(VLOOKUP($A44,Resultaten!$A:$P,13,FALSE)&gt;12,15,IF(VLOOKUP($A44,Resultaten!$A:$P,13,FALSE)&gt;6,20,IF(VLOOKUP($A44,Resultaten!$A:$P,13,FALSE)="",0,25)))))</f>
        <v>10</v>
      </c>
      <c r="U44" s="12">
        <f>IF(VLOOKUP($A44,Resultaten!$A:$P,6,FALSE)&gt;38,2,IF(VLOOKUP($A44,Resultaten!$A:$P,6,FALSE)&gt;28,4,IF(VLOOKUP($A44,Resultaten!$A:$P,6,FALSE)&gt;12,6,IF(VLOOKUP($A44,Resultaten!$A:$P,6,FALSE)&gt;6,8,IF(VLOOKUP($A44,Resultaten!$A:$P,6,FALSE)="",0,10)))))</f>
        <v>0</v>
      </c>
      <c r="V44" s="12">
        <f>IF(ISERROR(VLOOKUP($A44,BNT!$A:$H,3,FALSE)=TRUE),0,IF(VLOOKUP($A44,BNT!$A:$H,3,FALSE)="JA",2,0))</f>
        <v>0</v>
      </c>
      <c r="W44" s="14">
        <f>SUM(C44:E44)+SUM(S44:V44)</f>
        <v>40</v>
      </c>
    </row>
    <row r="45" spans="1:23" x14ac:dyDescent="0.25">
      <c r="A45" s="25">
        <v>1170</v>
      </c>
      <c r="B45" s="25" t="str">
        <f>VLOOKUP($A45,Para!$D$1:$E$996,2,FALSE)</f>
        <v>B.C. Gems Diepenbeek</v>
      </c>
      <c r="C45" s="18">
        <f>VLOOKUP($A45,'Score Algemeen'!$A$3:$S$968,5,FALSE)</f>
        <v>10</v>
      </c>
      <c r="D45" s="18">
        <f>VLOOKUP($A45,'Score Algemeen'!$A:$S,10,FALSE)</f>
        <v>3</v>
      </c>
      <c r="E45" s="18">
        <f>VLOOKUP($A45,'Score Algemeen'!$A:$S,19,FALSE)</f>
        <v>6</v>
      </c>
      <c r="F45" s="6">
        <f>IF(VLOOKUP($A45,Resultaten!$A:$P,10,FALSE)&gt;34,5,IF(VLOOKUP($A45,Resultaten!$A:$P,10,FALSE)&gt;26,10,IF(VLOOKUP($A45,Resultaten!$A:$P,10,FALSE)&gt;12,15,IF(VLOOKUP($A45,Resultaten!$A:$P,10,FALSE)&gt;6,20,IF(VLOOKUP($A45,Resultaten!$A:$P,10,FALSE)="",0,25)))))</f>
        <v>0</v>
      </c>
      <c r="G45" s="6">
        <f>IF(VLOOKUP($A45,Resultaten!$A:$P,3,FALSE)&gt;34,1,IF(VLOOKUP($A45,Resultaten!$A:$P,3,FALSE)&gt;26,2,IF(VLOOKUP($A45,Resultaten!$A:$P,3,FALSE)&gt;12,3,IF(VLOOKUP($A45,Resultaten!$A:$P,3,FALSE)&gt;6,4,IF(VLOOKUP($A45,Resultaten!$A:$P,3,FALSE)="",0,5)))))</f>
        <v>0</v>
      </c>
      <c r="H45" s="6">
        <f>IF(VLOOKUP($A45,Resultaten!$A:$P,11,FALSE)&gt;38,5,IF(VLOOKUP($A45,Resultaten!$A:$P,11,FALSE)&gt;28,10,IF(VLOOKUP($A45,Resultaten!$A:$P,11,FALSE)&gt;12,15,IF(VLOOKUP($A45,Resultaten!$A:$P,11,FALSE)&gt;6,20,IF(VLOOKUP($A45,Resultaten!$A:$P,11,FALSE)="",0,25)))))</f>
        <v>5</v>
      </c>
      <c r="I45" s="6">
        <f>IF(VLOOKUP($A45,Resultaten!$A:$P,4,FALSE)&gt;38,1,IF(VLOOKUP($A45,Resultaten!$A:$P,4,FALSE)&gt;28,2,IF(VLOOKUP($A45,Resultaten!$A:$P,4,FALSE)&gt;12,3,IF(VLOOKUP($A45,Resultaten!$A:$P,4,FALSE)&gt;6,4,IF(VLOOKUP($A45,Resultaten!$A:$P,4,FALSE)="",0,5)))))</f>
        <v>0</v>
      </c>
      <c r="J45" s="6">
        <f>IF(ISERROR(VLOOKUP($A45,BNT!$A:$H,5,FALSE)=TRUE),0,IF(VLOOKUP($A45,BNT!$A:$H,5,FALSE)="JA",2,0))</f>
        <v>0</v>
      </c>
      <c r="K45" s="6">
        <f>IF(ISERROR(VLOOKUP($A45,BNT!$A:$H,4,FALSE)=TRUE),0,IF(VLOOKUP($A45,BNT!$A:$H,4,FALSE)="JA",1,0))</f>
        <v>0</v>
      </c>
      <c r="L45" s="10">
        <f>SUM(C45:E45)+SUM(F45:K45)</f>
        <v>24</v>
      </c>
      <c r="M45" s="7">
        <f>IF(VLOOKUP($A45,Resultaten!$A:$P,11,FALSE)&gt;38,5,IF(VLOOKUP($A45,Resultaten!$A:$P,11,FALSE)&gt;28,10,IF(VLOOKUP($A45,Resultaten!$A:$P,11,FALSE)&gt;12,15,IF(VLOOKUP($A45,Resultaten!$A:$P,11,FALSE)&gt;6,20,IF(VLOOKUP($A45,Resultaten!$A:$P,11,FALSE)="",0,25)))))</f>
        <v>5</v>
      </c>
      <c r="N45" s="7">
        <f>IF(VLOOKUP($A45,Resultaten!$A:$P,12,FALSE)&gt;38,5,IF(VLOOKUP($A45,Resultaten!$A:$P,12,FALSE)&gt;28,10,IF(VLOOKUP($A45,Resultaten!$A:$P,12,FALSE)&gt;12,15,IF(VLOOKUP($A45,Resultaten!$A:$P,12,FALSE)&gt;6,20,IF(VLOOKUP($A45,Resultaten!$A:$P,12,FALSE)="",0,25)))))</f>
        <v>5</v>
      </c>
      <c r="O45" s="7">
        <f>IF(VLOOKUP($A45,Resultaten!$A:$P,5,FALSE)&gt;38,2,IF(VLOOKUP($A45,Resultaten!$A:$P,5,FALSE)&gt;28,4,IF(VLOOKUP($A45,Resultaten!$A:$P,5,FALSE)&gt;12,6,IF(VLOOKUP($A45,Resultaten!$A:$P,5,FALSE)&gt;6,8,IF(VLOOKUP($A45,Resultaten!$A:$P,5,FALSE)="",0,10)))))</f>
        <v>0</v>
      </c>
      <c r="P45" s="7">
        <f>IF(ISERROR(VLOOKUP($A45,BNT!$A:$H,4,FALSE)=TRUE),0,IF(VLOOKUP($A45,BNT!$A:$H,4,FALSE)="JA",2,0))</f>
        <v>0</v>
      </c>
      <c r="Q45" s="7">
        <f>IF(ISERROR(VLOOKUP($A45,BNT!$A:$H,3,FALSE)=TRUE),0,IF(VLOOKUP($A45,BNT!$A:$H,3,FALSE)="JA",1,0))</f>
        <v>0</v>
      </c>
      <c r="R45" s="16">
        <f>SUM(C45:E45)+SUM(M45:Q45)</f>
        <v>29</v>
      </c>
      <c r="S45" s="12">
        <f>IF(VLOOKUP($A45,Resultaten!$A:$P,12,FALSE)&gt;38,5,IF(VLOOKUP($A45,Resultaten!$A:$P,12,FALSE)&gt;28,10,IF(VLOOKUP($A45,Resultaten!$A:$P,12,FALSE)&gt;12,15,IF(VLOOKUP($A45,Resultaten!$A:$P,12,FALSE)&gt;6,20,IF(VLOOKUP($A45,Resultaten!$A:$P,12,FALSE)="",0,25)))))</f>
        <v>5</v>
      </c>
      <c r="T45" s="12">
        <f>IF(VLOOKUP($A45,Resultaten!$A:$P,13,FALSE)&gt;38,5,IF(VLOOKUP($A45,Resultaten!$A:$P,13,FALSE)&gt;28,10,IF(VLOOKUP($A45,Resultaten!$A:$P,13,FALSE)&gt;12,15,IF(VLOOKUP($A45,Resultaten!$A:$P,13,FALSE)&gt;6,20,IF(VLOOKUP($A45,Resultaten!$A:$P,13,FALSE)="",0,25)))))</f>
        <v>10</v>
      </c>
      <c r="U45" s="12">
        <f>IF(VLOOKUP($A45,Resultaten!$A:$P,6,FALSE)&gt;38,2,IF(VLOOKUP($A45,Resultaten!$A:$P,6,FALSE)&gt;28,4,IF(VLOOKUP($A45,Resultaten!$A:$P,6,FALSE)&gt;12,6,IF(VLOOKUP($A45,Resultaten!$A:$P,6,FALSE)&gt;6,8,IF(VLOOKUP($A45,Resultaten!$A:$P,6,FALSE)="",0,10)))))</f>
        <v>6</v>
      </c>
      <c r="V45" s="12">
        <f>IF(ISERROR(VLOOKUP($A45,BNT!$A:$H,3,FALSE)=TRUE),0,IF(VLOOKUP($A45,BNT!$A:$H,3,FALSE)="JA",2,0))</f>
        <v>0</v>
      </c>
      <c r="W45" s="14">
        <f>SUM(C45:E45)+SUM(S45:V45)</f>
        <v>40</v>
      </c>
    </row>
    <row r="46" spans="1:23" x14ac:dyDescent="0.25">
      <c r="A46" s="25">
        <v>1637</v>
      </c>
      <c r="B46" s="25" t="str">
        <f>VLOOKUP($A46,Para!$D$1:$E$996,2,FALSE)</f>
        <v>Hades Kiewit BBC</v>
      </c>
      <c r="C46" s="18">
        <f>VLOOKUP($A46,'Score Algemeen'!$A$3:$S$968,5,FALSE)</f>
        <v>10</v>
      </c>
      <c r="D46" s="18">
        <f>VLOOKUP($A46,'Score Algemeen'!$A:$S,10,FALSE)</f>
        <v>9</v>
      </c>
      <c r="E46" s="18">
        <f>VLOOKUP($A46,'Score Algemeen'!$A:$S,19,FALSE)</f>
        <v>6</v>
      </c>
      <c r="F46" s="6">
        <f>IF(VLOOKUP($A46,Resultaten!$A:$P,10,FALSE)&gt;34,5,IF(VLOOKUP($A46,Resultaten!$A:$P,10,FALSE)&gt;26,10,IF(VLOOKUP($A46,Resultaten!$A:$P,10,FALSE)&gt;12,15,IF(VLOOKUP($A46,Resultaten!$A:$P,10,FALSE)&gt;6,20,IF(VLOOKUP($A46,Resultaten!$A:$P,10,FALSE)="",0,25)))))</f>
        <v>0</v>
      </c>
      <c r="G46" s="6">
        <f>IF(VLOOKUP($A46,Resultaten!$A:$P,3,FALSE)&gt;34,1,IF(VLOOKUP($A46,Resultaten!$A:$P,3,FALSE)&gt;26,2,IF(VLOOKUP($A46,Resultaten!$A:$P,3,FALSE)&gt;12,3,IF(VLOOKUP($A46,Resultaten!$A:$P,3,FALSE)&gt;6,4,IF(VLOOKUP($A46,Resultaten!$A:$P,3,FALSE)="",0,5)))))</f>
        <v>0</v>
      </c>
      <c r="H46" s="6">
        <f>IF(VLOOKUP($A46,Resultaten!$A:$P,11,FALSE)&gt;38,5,IF(VLOOKUP($A46,Resultaten!$A:$P,11,FALSE)&gt;28,10,IF(VLOOKUP($A46,Resultaten!$A:$P,11,FALSE)&gt;12,15,IF(VLOOKUP($A46,Resultaten!$A:$P,11,FALSE)&gt;6,20,IF(VLOOKUP($A46,Resultaten!$A:$P,11,FALSE)="",0,25)))))</f>
        <v>0</v>
      </c>
      <c r="I46" s="6">
        <f>IF(VLOOKUP($A46,Resultaten!$A:$P,4,FALSE)&gt;38,1,IF(VLOOKUP($A46,Resultaten!$A:$P,4,FALSE)&gt;28,2,IF(VLOOKUP($A46,Resultaten!$A:$P,4,FALSE)&gt;12,3,IF(VLOOKUP($A46,Resultaten!$A:$P,4,FALSE)&gt;6,4,IF(VLOOKUP($A46,Resultaten!$A:$P,4,FALSE)="",0,5)))))</f>
        <v>0</v>
      </c>
      <c r="J46" s="6">
        <f>IF(ISERROR(VLOOKUP($A46,BNT!$A:$H,5,FALSE)=TRUE),0,IF(VLOOKUP($A46,BNT!$A:$H,5,FALSE)="JA",2,0))</f>
        <v>0</v>
      </c>
      <c r="K46" s="6">
        <f>IF(ISERROR(VLOOKUP($A46,BNT!$A:$H,4,FALSE)=TRUE),0,IF(VLOOKUP($A46,BNT!$A:$H,4,FALSE)="JA",1,0))</f>
        <v>0</v>
      </c>
      <c r="L46" s="10">
        <f>SUM(C46:E46)+SUM(F46:K46)</f>
        <v>25</v>
      </c>
      <c r="M46" s="7">
        <f>IF(VLOOKUP($A46,Resultaten!$A:$P,11,FALSE)&gt;38,5,IF(VLOOKUP($A46,Resultaten!$A:$P,11,FALSE)&gt;28,10,IF(VLOOKUP($A46,Resultaten!$A:$P,11,FALSE)&gt;12,15,IF(VLOOKUP($A46,Resultaten!$A:$P,11,FALSE)&gt;6,20,IF(VLOOKUP($A46,Resultaten!$A:$P,11,FALSE)="",0,25)))))</f>
        <v>0</v>
      </c>
      <c r="N46" s="7">
        <f>IF(VLOOKUP($A46,Resultaten!$A:$P,12,FALSE)&gt;38,5,IF(VLOOKUP($A46,Resultaten!$A:$P,12,FALSE)&gt;28,10,IF(VLOOKUP($A46,Resultaten!$A:$P,12,FALSE)&gt;12,15,IF(VLOOKUP($A46,Resultaten!$A:$P,12,FALSE)&gt;6,20,IF(VLOOKUP($A46,Resultaten!$A:$P,12,FALSE)="",0,25)))))</f>
        <v>0</v>
      </c>
      <c r="O46" s="7">
        <f>IF(VLOOKUP($A46,Resultaten!$A:$P,5,FALSE)&gt;38,2,IF(VLOOKUP($A46,Resultaten!$A:$P,5,FALSE)&gt;28,4,IF(VLOOKUP($A46,Resultaten!$A:$P,5,FALSE)&gt;12,6,IF(VLOOKUP($A46,Resultaten!$A:$P,5,FALSE)&gt;6,8,IF(VLOOKUP($A46,Resultaten!$A:$P,5,FALSE)="",0,10)))))</f>
        <v>0</v>
      </c>
      <c r="P46" s="7">
        <f>IF(ISERROR(VLOOKUP($A46,BNT!$A:$H,4,FALSE)=TRUE),0,IF(VLOOKUP($A46,BNT!$A:$H,4,FALSE)="JA",2,0))</f>
        <v>0</v>
      </c>
      <c r="Q46" s="7">
        <f>IF(ISERROR(VLOOKUP($A46,BNT!$A:$H,3,FALSE)=TRUE),0,IF(VLOOKUP($A46,BNT!$A:$H,3,FALSE)="JA",1,0))</f>
        <v>0</v>
      </c>
      <c r="R46" s="16">
        <f>SUM(C46:E46)+SUM(M46:Q46)</f>
        <v>25</v>
      </c>
      <c r="S46" s="12">
        <f>IF(VLOOKUP($A46,Resultaten!$A:$P,12,FALSE)&gt;38,5,IF(VLOOKUP($A46,Resultaten!$A:$P,12,FALSE)&gt;28,10,IF(VLOOKUP($A46,Resultaten!$A:$P,12,FALSE)&gt;12,15,IF(VLOOKUP($A46,Resultaten!$A:$P,12,FALSE)&gt;6,20,IF(VLOOKUP($A46,Resultaten!$A:$P,12,FALSE)="",0,25)))))</f>
        <v>0</v>
      </c>
      <c r="T46" s="12">
        <f>IF(VLOOKUP($A46,Resultaten!$A:$P,13,FALSE)&gt;38,5,IF(VLOOKUP($A46,Resultaten!$A:$P,13,FALSE)&gt;28,10,IF(VLOOKUP($A46,Resultaten!$A:$P,13,FALSE)&gt;12,15,IF(VLOOKUP($A46,Resultaten!$A:$P,13,FALSE)&gt;6,20,IF(VLOOKUP($A46,Resultaten!$A:$P,13,FALSE)="",0,25)))))</f>
        <v>15</v>
      </c>
      <c r="U46" s="12">
        <f>IF(VLOOKUP($A46,Resultaten!$A:$P,6,FALSE)&gt;38,2,IF(VLOOKUP($A46,Resultaten!$A:$P,6,FALSE)&gt;28,4,IF(VLOOKUP($A46,Resultaten!$A:$P,6,FALSE)&gt;12,6,IF(VLOOKUP($A46,Resultaten!$A:$P,6,FALSE)&gt;6,8,IF(VLOOKUP($A46,Resultaten!$A:$P,6,FALSE)="",0,10)))))</f>
        <v>0</v>
      </c>
      <c r="V46" s="12">
        <f>IF(ISERROR(VLOOKUP($A46,BNT!$A:$H,3,FALSE)=TRUE),0,IF(VLOOKUP($A46,BNT!$A:$H,3,FALSE)="JA",2,0))</f>
        <v>0</v>
      </c>
      <c r="W46" s="14">
        <f>SUM(C46:E46)+SUM(S46:V46)</f>
        <v>40</v>
      </c>
    </row>
    <row r="47" spans="1:23" x14ac:dyDescent="0.25">
      <c r="A47" s="25">
        <v>1221</v>
      </c>
      <c r="B47" s="25" t="str">
        <f>VLOOKUP($A47,Para!$D$1:$E$996,2,FALSE)</f>
        <v>Basket Zonhoven</v>
      </c>
      <c r="C47" s="18">
        <f>VLOOKUP($A47,'Score Algemeen'!$A$3:$S$968,5,FALSE)</f>
        <v>6</v>
      </c>
      <c r="D47" s="18">
        <f>VLOOKUP($A47,'Score Algemeen'!$A:$S,10,FALSE)</f>
        <v>3</v>
      </c>
      <c r="E47" s="18">
        <f>VLOOKUP($A47,'Score Algemeen'!$A:$S,19,FALSE)</f>
        <v>8</v>
      </c>
      <c r="F47" s="6">
        <f>IF(VLOOKUP($A47,Resultaten!$A:$P,10,FALSE)&gt;34,5,IF(VLOOKUP($A47,Resultaten!$A:$P,10,FALSE)&gt;26,10,IF(VLOOKUP($A47,Resultaten!$A:$P,10,FALSE)&gt;12,15,IF(VLOOKUP($A47,Resultaten!$A:$P,10,FALSE)&gt;6,20,IF(VLOOKUP($A47,Resultaten!$A:$P,10,FALSE)="",0,25)))))</f>
        <v>0</v>
      </c>
      <c r="G47" s="6">
        <f>IF(VLOOKUP($A47,Resultaten!$A:$P,3,FALSE)&gt;34,1,IF(VLOOKUP($A47,Resultaten!$A:$P,3,FALSE)&gt;26,2,IF(VLOOKUP($A47,Resultaten!$A:$P,3,FALSE)&gt;12,3,IF(VLOOKUP($A47,Resultaten!$A:$P,3,FALSE)&gt;6,4,IF(VLOOKUP($A47,Resultaten!$A:$P,3,FALSE)="",0,5)))))</f>
        <v>0</v>
      </c>
      <c r="H47" s="6">
        <f>IF(VLOOKUP($A47,Resultaten!$A:$P,11,FALSE)&gt;38,5,IF(VLOOKUP($A47,Resultaten!$A:$P,11,FALSE)&gt;28,10,IF(VLOOKUP($A47,Resultaten!$A:$P,11,FALSE)&gt;12,15,IF(VLOOKUP($A47,Resultaten!$A:$P,11,FALSE)&gt;6,20,IF(VLOOKUP($A47,Resultaten!$A:$P,11,FALSE)="",0,25)))))</f>
        <v>0</v>
      </c>
      <c r="I47" s="6">
        <f>IF(VLOOKUP($A47,Resultaten!$A:$P,4,FALSE)&gt;38,1,IF(VLOOKUP($A47,Resultaten!$A:$P,4,FALSE)&gt;28,2,IF(VLOOKUP($A47,Resultaten!$A:$P,4,FALSE)&gt;12,3,IF(VLOOKUP($A47,Resultaten!$A:$P,4,FALSE)&gt;6,4,IF(VLOOKUP($A47,Resultaten!$A:$P,4,FALSE)="",0,5)))))</f>
        <v>0</v>
      </c>
      <c r="J47" s="6">
        <f>IF(ISERROR(VLOOKUP($A47,BNT!$A:$H,5,FALSE)=TRUE),0,IF(VLOOKUP($A47,BNT!$A:$H,5,FALSE)="JA",2,0))</f>
        <v>0</v>
      </c>
      <c r="K47" s="6">
        <f>IF(ISERROR(VLOOKUP($A47,BNT!$A:$H,4,FALSE)=TRUE),0,IF(VLOOKUP($A47,BNT!$A:$H,4,FALSE)="JA",1,0))</f>
        <v>0</v>
      </c>
      <c r="L47" s="10">
        <f>SUM(C47:E47)+SUM(F47:K47)</f>
        <v>17</v>
      </c>
      <c r="M47" s="7">
        <f>IF(VLOOKUP($A47,Resultaten!$A:$P,11,FALSE)&gt;38,5,IF(VLOOKUP($A47,Resultaten!$A:$P,11,FALSE)&gt;28,10,IF(VLOOKUP($A47,Resultaten!$A:$P,11,FALSE)&gt;12,15,IF(VLOOKUP($A47,Resultaten!$A:$P,11,FALSE)&gt;6,20,IF(VLOOKUP($A47,Resultaten!$A:$P,11,FALSE)="",0,25)))))</f>
        <v>0</v>
      </c>
      <c r="N47" s="7">
        <f>IF(VLOOKUP($A47,Resultaten!$A:$P,12,FALSE)&gt;38,5,IF(VLOOKUP($A47,Resultaten!$A:$P,12,FALSE)&gt;28,10,IF(VLOOKUP($A47,Resultaten!$A:$P,12,FALSE)&gt;12,15,IF(VLOOKUP($A47,Resultaten!$A:$P,12,FALSE)&gt;6,20,IF(VLOOKUP($A47,Resultaten!$A:$P,12,FALSE)="",0,25)))))</f>
        <v>15</v>
      </c>
      <c r="O47" s="7">
        <f>IF(VLOOKUP($A47,Resultaten!$A:$P,5,FALSE)&gt;38,2,IF(VLOOKUP($A47,Resultaten!$A:$P,5,FALSE)&gt;28,4,IF(VLOOKUP($A47,Resultaten!$A:$P,5,FALSE)&gt;12,6,IF(VLOOKUP($A47,Resultaten!$A:$P,5,FALSE)&gt;6,8,IF(VLOOKUP($A47,Resultaten!$A:$P,5,FALSE)="",0,10)))))</f>
        <v>6</v>
      </c>
      <c r="P47" s="7">
        <f>IF(ISERROR(VLOOKUP($A47,BNT!$A:$H,4,FALSE)=TRUE),0,IF(VLOOKUP($A47,BNT!$A:$H,4,FALSE)="JA",2,0))</f>
        <v>0</v>
      </c>
      <c r="Q47" s="7">
        <f>IF(ISERROR(VLOOKUP($A47,BNT!$A:$H,3,FALSE)=TRUE),0,IF(VLOOKUP($A47,BNT!$A:$H,3,FALSE)="JA",1,0))</f>
        <v>0</v>
      </c>
      <c r="R47" s="16">
        <f>SUM(C47:E47)+SUM(M47:Q47)</f>
        <v>38</v>
      </c>
      <c r="S47" s="12">
        <f>IF(VLOOKUP($A47,Resultaten!$A:$P,12,FALSE)&gt;38,5,IF(VLOOKUP($A47,Resultaten!$A:$P,12,FALSE)&gt;28,10,IF(VLOOKUP($A47,Resultaten!$A:$P,12,FALSE)&gt;12,15,IF(VLOOKUP($A47,Resultaten!$A:$P,12,FALSE)&gt;6,20,IF(VLOOKUP($A47,Resultaten!$A:$P,12,FALSE)="",0,25)))))</f>
        <v>15</v>
      </c>
      <c r="T47" s="12">
        <f>IF(VLOOKUP($A47,Resultaten!$A:$P,13,FALSE)&gt;38,5,IF(VLOOKUP($A47,Resultaten!$A:$P,13,FALSE)&gt;28,10,IF(VLOOKUP($A47,Resultaten!$A:$P,13,FALSE)&gt;12,15,IF(VLOOKUP($A47,Resultaten!$A:$P,13,FALSE)&gt;6,20,IF(VLOOKUP($A47,Resultaten!$A:$P,13,FALSE)="",0,25)))))</f>
        <v>5</v>
      </c>
      <c r="U47" s="12">
        <f>IF(VLOOKUP($A47,Resultaten!$A:$P,6,FALSE)&gt;38,2,IF(VLOOKUP($A47,Resultaten!$A:$P,6,FALSE)&gt;28,4,IF(VLOOKUP($A47,Resultaten!$A:$P,6,FALSE)&gt;12,6,IF(VLOOKUP($A47,Resultaten!$A:$P,6,FALSE)&gt;6,8,IF(VLOOKUP($A47,Resultaten!$A:$P,6,FALSE)="",0,10)))))</f>
        <v>2</v>
      </c>
      <c r="V47" s="12">
        <f>IF(ISERROR(VLOOKUP($A47,BNT!$A:$H,3,FALSE)=TRUE),0,IF(VLOOKUP($A47,BNT!$A:$H,3,FALSE)="JA",2,0))</f>
        <v>0</v>
      </c>
      <c r="W47" s="14">
        <f>SUM(C47:E47)+SUM(S47:V47)</f>
        <v>39</v>
      </c>
    </row>
    <row r="48" spans="1:23" x14ac:dyDescent="0.25">
      <c r="A48" s="25">
        <v>1674</v>
      </c>
      <c r="B48" s="25" t="str">
        <f>VLOOKUP($A48,Para!$D$1:$E$996,2,FALSE)</f>
        <v>Basketbalclub Campinia Dessel-Retie</v>
      </c>
      <c r="C48" s="18">
        <f>VLOOKUP($A48,'Score Algemeen'!$A$3:$S$968,5,FALSE)</f>
        <v>10</v>
      </c>
      <c r="D48" s="18">
        <f>VLOOKUP($A48,'Score Algemeen'!$A:$S,10,FALSE)</f>
        <v>4</v>
      </c>
      <c r="E48" s="18">
        <f>VLOOKUP($A48,'Score Algemeen'!$A:$S,19,FALSE)</f>
        <v>5</v>
      </c>
      <c r="F48" s="6">
        <f>IF(VLOOKUP($A48,Resultaten!$A:$P,10,FALSE)&gt;34,5,IF(VLOOKUP($A48,Resultaten!$A:$P,10,FALSE)&gt;26,10,IF(VLOOKUP($A48,Resultaten!$A:$P,10,FALSE)&gt;12,15,IF(VLOOKUP($A48,Resultaten!$A:$P,10,FALSE)&gt;6,20,IF(VLOOKUP($A48,Resultaten!$A:$P,10,FALSE)="",0,25)))))</f>
        <v>0</v>
      </c>
      <c r="G48" s="6">
        <f>IF(VLOOKUP($A48,Resultaten!$A:$P,3,FALSE)&gt;34,1,IF(VLOOKUP($A48,Resultaten!$A:$P,3,FALSE)&gt;26,2,IF(VLOOKUP($A48,Resultaten!$A:$P,3,FALSE)&gt;12,3,IF(VLOOKUP($A48,Resultaten!$A:$P,3,FALSE)&gt;6,4,IF(VLOOKUP($A48,Resultaten!$A:$P,3,FALSE)="",0,5)))))</f>
        <v>0</v>
      </c>
      <c r="H48" s="6">
        <f>IF(VLOOKUP($A48,Resultaten!$A:$P,11,FALSE)&gt;38,5,IF(VLOOKUP($A48,Resultaten!$A:$P,11,FALSE)&gt;28,10,IF(VLOOKUP($A48,Resultaten!$A:$P,11,FALSE)&gt;12,15,IF(VLOOKUP($A48,Resultaten!$A:$P,11,FALSE)&gt;6,20,IF(VLOOKUP($A48,Resultaten!$A:$P,11,FALSE)="",0,25)))))</f>
        <v>0</v>
      </c>
      <c r="I48" s="6">
        <f>IF(VLOOKUP($A48,Resultaten!$A:$P,4,FALSE)&gt;38,1,IF(VLOOKUP($A48,Resultaten!$A:$P,4,FALSE)&gt;28,2,IF(VLOOKUP($A48,Resultaten!$A:$P,4,FALSE)&gt;12,3,IF(VLOOKUP($A48,Resultaten!$A:$P,4,FALSE)&gt;6,4,IF(VLOOKUP($A48,Resultaten!$A:$P,4,FALSE)="",0,5)))))</f>
        <v>0</v>
      </c>
      <c r="J48" s="6">
        <f>IF(ISERROR(VLOOKUP($A48,BNT!$A:$H,5,FALSE)=TRUE),0,IF(VLOOKUP($A48,BNT!$A:$H,5,FALSE)="JA",2,0))</f>
        <v>0</v>
      </c>
      <c r="K48" s="6">
        <f>IF(ISERROR(VLOOKUP($A48,BNT!$A:$H,4,FALSE)=TRUE),0,IF(VLOOKUP($A48,BNT!$A:$H,4,FALSE)="JA",1,0))</f>
        <v>0</v>
      </c>
      <c r="L48" s="10">
        <f>SUM(C48:E48)+SUM(F48:K48)</f>
        <v>19</v>
      </c>
      <c r="M48" s="7">
        <f>IF(VLOOKUP($A48,Resultaten!$A:$P,11,FALSE)&gt;38,5,IF(VLOOKUP($A48,Resultaten!$A:$P,11,FALSE)&gt;28,10,IF(VLOOKUP($A48,Resultaten!$A:$P,11,FALSE)&gt;12,15,IF(VLOOKUP($A48,Resultaten!$A:$P,11,FALSE)&gt;6,20,IF(VLOOKUP($A48,Resultaten!$A:$P,11,FALSE)="",0,25)))))</f>
        <v>0</v>
      </c>
      <c r="N48" s="7">
        <f>IF(VLOOKUP($A48,Resultaten!$A:$P,12,FALSE)&gt;38,5,IF(VLOOKUP($A48,Resultaten!$A:$P,12,FALSE)&gt;28,10,IF(VLOOKUP($A48,Resultaten!$A:$P,12,FALSE)&gt;12,15,IF(VLOOKUP($A48,Resultaten!$A:$P,12,FALSE)&gt;6,20,IF(VLOOKUP($A48,Resultaten!$A:$P,12,FALSE)="",0,25)))))</f>
        <v>5</v>
      </c>
      <c r="O48" s="7">
        <f>IF(VLOOKUP($A48,Resultaten!$A:$P,5,FALSE)&gt;38,2,IF(VLOOKUP($A48,Resultaten!$A:$P,5,FALSE)&gt;28,4,IF(VLOOKUP($A48,Resultaten!$A:$P,5,FALSE)&gt;12,6,IF(VLOOKUP($A48,Resultaten!$A:$P,5,FALSE)&gt;6,8,IF(VLOOKUP($A48,Resultaten!$A:$P,5,FALSE)="",0,10)))))</f>
        <v>8</v>
      </c>
      <c r="P48" s="7">
        <f>IF(ISERROR(VLOOKUP($A48,BNT!$A:$H,4,FALSE)=TRUE),0,IF(VLOOKUP($A48,BNT!$A:$H,4,FALSE)="JA",2,0))</f>
        <v>0</v>
      </c>
      <c r="Q48" s="7">
        <f>IF(ISERROR(VLOOKUP($A48,BNT!$A:$H,3,FALSE)=TRUE),0,IF(VLOOKUP($A48,BNT!$A:$H,3,FALSE)="JA",1,0))</f>
        <v>0</v>
      </c>
      <c r="R48" s="16">
        <f>SUM(C48:E48)+SUM(M48:Q48)</f>
        <v>32</v>
      </c>
      <c r="S48" s="12">
        <f>IF(VLOOKUP($A48,Resultaten!$A:$P,12,FALSE)&gt;38,5,IF(VLOOKUP($A48,Resultaten!$A:$P,12,FALSE)&gt;28,10,IF(VLOOKUP($A48,Resultaten!$A:$P,12,FALSE)&gt;12,15,IF(VLOOKUP($A48,Resultaten!$A:$P,12,FALSE)&gt;6,20,IF(VLOOKUP($A48,Resultaten!$A:$P,12,FALSE)="",0,25)))))</f>
        <v>5</v>
      </c>
      <c r="T48" s="12">
        <f>IF(VLOOKUP($A48,Resultaten!$A:$P,13,FALSE)&gt;38,5,IF(VLOOKUP($A48,Resultaten!$A:$P,13,FALSE)&gt;28,10,IF(VLOOKUP($A48,Resultaten!$A:$P,13,FALSE)&gt;12,15,IF(VLOOKUP($A48,Resultaten!$A:$P,13,FALSE)&gt;6,20,IF(VLOOKUP($A48,Resultaten!$A:$P,13,FALSE)="",0,25)))))</f>
        <v>15</v>
      </c>
      <c r="U48" s="12">
        <f>IF(VLOOKUP($A48,Resultaten!$A:$P,6,FALSE)&gt;38,2,IF(VLOOKUP($A48,Resultaten!$A:$P,6,FALSE)&gt;28,4,IF(VLOOKUP($A48,Resultaten!$A:$P,6,FALSE)&gt;12,6,IF(VLOOKUP($A48,Resultaten!$A:$P,6,FALSE)&gt;6,8,IF(VLOOKUP($A48,Resultaten!$A:$P,6,FALSE)="",0,10)))))</f>
        <v>0</v>
      </c>
      <c r="V48" s="12">
        <f>IF(ISERROR(VLOOKUP($A48,BNT!$A:$H,3,FALSE)=TRUE),0,IF(VLOOKUP($A48,BNT!$A:$H,3,FALSE)="JA",2,0))</f>
        <v>0</v>
      </c>
      <c r="W48" s="14">
        <f>SUM(C48:E48)+SUM(S48:V48)</f>
        <v>39</v>
      </c>
    </row>
    <row r="49" spans="1:23" x14ac:dyDescent="0.25">
      <c r="A49" s="25">
        <v>736</v>
      </c>
      <c r="B49" s="25" t="str">
        <f>VLOOKUP($A49,Para!$D$1:$E$996,2,FALSE)</f>
        <v>BBC Helios SanoRice Zottegem</v>
      </c>
      <c r="C49" s="18">
        <f>VLOOKUP($A49,'Score Algemeen'!$A$3:$S$968,5,FALSE)</f>
        <v>8</v>
      </c>
      <c r="D49" s="18">
        <f>VLOOKUP($A49,'Score Algemeen'!$A:$S,10,FALSE)</f>
        <v>10</v>
      </c>
      <c r="E49" s="18">
        <f>VLOOKUP($A49,'Score Algemeen'!$A:$S,19,FALSE)</f>
        <v>8</v>
      </c>
      <c r="F49" s="6">
        <f>IF(VLOOKUP($A49,Resultaten!$A:$P,10,FALSE)&gt;34,5,IF(VLOOKUP($A49,Resultaten!$A:$P,10,FALSE)&gt;26,10,IF(VLOOKUP($A49,Resultaten!$A:$P,10,FALSE)&gt;12,15,IF(VLOOKUP($A49,Resultaten!$A:$P,10,FALSE)&gt;6,20,IF(VLOOKUP($A49,Resultaten!$A:$P,10,FALSE)="",0,25)))))</f>
        <v>5</v>
      </c>
      <c r="G49" s="6">
        <f>IF(VLOOKUP($A49,Resultaten!$A:$P,3,FALSE)&gt;34,1,IF(VLOOKUP($A49,Resultaten!$A:$P,3,FALSE)&gt;26,2,IF(VLOOKUP($A49,Resultaten!$A:$P,3,FALSE)&gt;12,3,IF(VLOOKUP($A49,Resultaten!$A:$P,3,FALSE)&gt;6,4,IF(VLOOKUP($A49,Resultaten!$A:$P,3,FALSE)="",0,5)))))</f>
        <v>1</v>
      </c>
      <c r="H49" s="6">
        <f>IF(VLOOKUP($A49,Resultaten!$A:$P,11,FALSE)&gt;38,5,IF(VLOOKUP($A49,Resultaten!$A:$P,11,FALSE)&gt;28,10,IF(VLOOKUP($A49,Resultaten!$A:$P,11,FALSE)&gt;12,15,IF(VLOOKUP($A49,Resultaten!$A:$P,11,FALSE)&gt;6,20,IF(VLOOKUP($A49,Resultaten!$A:$P,11,FALSE)="",0,25)))))</f>
        <v>10</v>
      </c>
      <c r="I49" s="6">
        <f>IF(VLOOKUP($A49,Resultaten!$A:$P,4,FALSE)&gt;38,1,IF(VLOOKUP($A49,Resultaten!$A:$P,4,FALSE)&gt;28,2,IF(VLOOKUP($A49,Resultaten!$A:$P,4,FALSE)&gt;12,3,IF(VLOOKUP($A49,Resultaten!$A:$P,4,FALSE)&gt;6,4,IF(VLOOKUP($A49,Resultaten!$A:$P,4,FALSE)="",0,5)))))</f>
        <v>2</v>
      </c>
      <c r="J49" s="6">
        <f>IF(ISERROR(VLOOKUP($A49,BNT!$A:$H,5,FALSE)=TRUE),0,IF(VLOOKUP($A49,BNT!$A:$H,5,FALSE)="JA",2,0))</f>
        <v>0</v>
      </c>
      <c r="K49" s="6">
        <f>IF(ISERROR(VLOOKUP($A49,BNT!$A:$H,4,FALSE)=TRUE),0,IF(VLOOKUP($A49,BNT!$A:$H,4,FALSE)="JA",1,0))</f>
        <v>0</v>
      </c>
      <c r="L49" s="10">
        <f>SUM(C49:E49)+SUM(F49:K49)</f>
        <v>44</v>
      </c>
      <c r="M49" s="7">
        <f>IF(VLOOKUP($A49,Resultaten!$A:$P,11,FALSE)&gt;38,5,IF(VLOOKUP($A49,Resultaten!$A:$P,11,FALSE)&gt;28,10,IF(VLOOKUP($A49,Resultaten!$A:$P,11,FALSE)&gt;12,15,IF(VLOOKUP($A49,Resultaten!$A:$P,11,FALSE)&gt;6,20,IF(VLOOKUP($A49,Resultaten!$A:$P,11,FALSE)="",0,25)))))</f>
        <v>10</v>
      </c>
      <c r="N49" s="7">
        <f>IF(VLOOKUP($A49,Resultaten!$A:$P,12,FALSE)&gt;38,5,IF(VLOOKUP($A49,Resultaten!$A:$P,12,FALSE)&gt;28,10,IF(VLOOKUP($A49,Resultaten!$A:$P,12,FALSE)&gt;12,15,IF(VLOOKUP($A49,Resultaten!$A:$P,12,FALSE)&gt;6,20,IF(VLOOKUP($A49,Resultaten!$A:$P,12,FALSE)="",0,25)))))</f>
        <v>5</v>
      </c>
      <c r="O49" s="7">
        <f>IF(VLOOKUP($A49,Resultaten!$A:$P,5,FALSE)&gt;38,2,IF(VLOOKUP($A49,Resultaten!$A:$P,5,FALSE)&gt;28,4,IF(VLOOKUP($A49,Resultaten!$A:$P,5,FALSE)&gt;12,6,IF(VLOOKUP($A49,Resultaten!$A:$P,5,FALSE)&gt;6,8,IF(VLOOKUP($A49,Resultaten!$A:$P,5,FALSE)="",0,10)))))</f>
        <v>6</v>
      </c>
      <c r="P49" s="7">
        <f>IF(ISERROR(VLOOKUP($A49,BNT!$A:$H,4,FALSE)=TRUE),0,IF(VLOOKUP($A49,BNT!$A:$H,4,FALSE)="JA",2,0))</f>
        <v>0</v>
      </c>
      <c r="Q49" s="7">
        <f>IF(ISERROR(VLOOKUP($A49,BNT!$A:$H,3,FALSE)=TRUE),0,IF(VLOOKUP($A49,BNT!$A:$H,3,FALSE)="JA",1,0))</f>
        <v>0</v>
      </c>
      <c r="R49" s="16">
        <f>SUM(C49:E49)+SUM(M49:Q49)</f>
        <v>47</v>
      </c>
      <c r="S49" s="12">
        <f>IF(VLOOKUP($A49,Resultaten!$A:$P,12,FALSE)&gt;38,5,IF(VLOOKUP($A49,Resultaten!$A:$P,12,FALSE)&gt;28,10,IF(VLOOKUP($A49,Resultaten!$A:$P,12,FALSE)&gt;12,15,IF(VLOOKUP($A49,Resultaten!$A:$P,12,FALSE)&gt;6,20,IF(VLOOKUP($A49,Resultaten!$A:$P,12,FALSE)="",0,25)))))</f>
        <v>5</v>
      </c>
      <c r="T49" s="12">
        <f>IF(VLOOKUP($A49,Resultaten!$A:$P,13,FALSE)&gt;38,5,IF(VLOOKUP($A49,Resultaten!$A:$P,13,FALSE)&gt;28,10,IF(VLOOKUP($A49,Resultaten!$A:$P,13,FALSE)&gt;12,15,IF(VLOOKUP($A49,Resultaten!$A:$P,13,FALSE)&gt;6,20,IF(VLOOKUP($A49,Resultaten!$A:$P,13,FALSE)="",0,25)))))</f>
        <v>5</v>
      </c>
      <c r="U49" s="12">
        <f>IF(VLOOKUP($A49,Resultaten!$A:$P,6,FALSE)&gt;38,2,IF(VLOOKUP($A49,Resultaten!$A:$P,6,FALSE)&gt;28,4,IF(VLOOKUP($A49,Resultaten!$A:$P,6,FALSE)&gt;12,6,IF(VLOOKUP($A49,Resultaten!$A:$P,6,FALSE)&gt;6,8,IF(VLOOKUP($A49,Resultaten!$A:$P,6,FALSE)="",0,10)))))</f>
        <v>2</v>
      </c>
      <c r="V49" s="12">
        <f>IF(ISERROR(VLOOKUP($A49,BNT!$A:$H,3,FALSE)=TRUE),0,IF(VLOOKUP($A49,BNT!$A:$H,3,FALSE)="JA",2,0))</f>
        <v>0</v>
      </c>
      <c r="W49" s="14">
        <f>SUM(C49:E49)+SUM(S49:V49)</f>
        <v>38</v>
      </c>
    </row>
    <row r="50" spans="1:23" x14ac:dyDescent="0.25">
      <c r="A50" s="25">
        <v>506</v>
      </c>
      <c r="B50" s="25" t="str">
        <f>VLOOKUP($A50,Para!$D$1:$E$996,2,FALSE)</f>
        <v>BC Lamett Deerlijk-Zwevegem</v>
      </c>
      <c r="C50" s="18">
        <f>VLOOKUP($A50,'Score Algemeen'!$A$3:$S$968,5,FALSE)</f>
        <v>10</v>
      </c>
      <c r="D50" s="18">
        <f>VLOOKUP($A50,'Score Algemeen'!$A:$S,10,FALSE)</f>
        <v>9</v>
      </c>
      <c r="E50" s="18">
        <f>VLOOKUP($A50,'Score Algemeen'!$A:$S,19,FALSE)</f>
        <v>6</v>
      </c>
      <c r="F50" s="6">
        <f>IF(VLOOKUP($A50,Resultaten!$A:$P,10,FALSE)&gt;34,5,IF(VLOOKUP($A50,Resultaten!$A:$P,10,FALSE)&gt;26,10,IF(VLOOKUP($A50,Resultaten!$A:$P,10,FALSE)&gt;12,15,IF(VLOOKUP($A50,Resultaten!$A:$P,10,FALSE)&gt;6,20,IF(VLOOKUP($A50,Resultaten!$A:$P,10,FALSE)="",0,25)))))</f>
        <v>0</v>
      </c>
      <c r="G50" s="6">
        <f>IF(VLOOKUP($A50,Resultaten!$A:$P,3,FALSE)&gt;34,1,IF(VLOOKUP($A50,Resultaten!$A:$P,3,FALSE)&gt;26,2,IF(VLOOKUP($A50,Resultaten!$A:$P,3,FALSE)&gt;12,3,IF(VLOOKUP($A50,Resultaten!$A:$P,3,FALSE)&gt;6,4,IF(VLOOKUP($A50,Resultaten!$A:$P,3,FALSE)="",0,5)))))</f>
        <v>0</v>
      </c>
      <c r="H50" s="6">
        <f>IF(VLOOKUP($A50,Resultaten!$A:$P,11,FALSE)&gt;38,5,IF(VLOOKUP($A50,Resultaten!$A:$P,11,FALSE)&gt;28,10,IF(VLOOKUP($A50,Resultaten!$A:$P,11,FALSE)&gt;12,15,IF(VLOOKUP($A50,Resultaten!$A:$P,11,FALSE)&gt;6,20,IF(VLOOKUP($A50,Resultaten!$A:$P,11,FALSE)="",0,25)))))</f>
        <v>5</v>
      </c>
      <c r="I50" s="6">
        <f>IF(VLOOKUP($A50,Resultaten!$A:$P,4,FALSE)&gt;38,1,IF(VLOOKUP($A50,Resultaten!$A:$P,4,FALSE)&gt;28,2,IF(VLOOKUP($A50,Resultaten!$A:$P,4,FALSE)&gt;12,3,IF(VLOOKUP($A50,Resultaten!$A:$P,4,FALSE)&gt;6,4,IF(VLOOKUP($A50,Resultaten!$A:$P,4,FALSE)="",0,5)))))</f>
        <v>3</v>
      </c>
      <c r="J50" s="6">
        <f>IF(ISERROR(VLOOKUP($A50,BNT!$A:$H,5,FALSE)=TRUE),0,IF(VLOOKUP($A50,BNT!$A:$H,5,FALSE)="JA",2,0))</f>
        <v>0</v>
      </c>
      <c r="K50" s="6">
        <f>IF(ISERROR(VLOOKUP($A50,BNT!$A:$H,4,FALSE)=TRUE),0,IF(VLOOKUP($A50,BNT!$A:$H,4,FALSE)="JA",1,0))</f>
        <v>0</v>
      </c>
      <c r="L50" s="10">
        <f>SUM(C50:E50)+SUM(F50:K50)</f>
        <v>33</v>
      </c>
      <c r="M50" s="7">
        <f>IF(VLOOKUP($A50,Resultaten!$A:$P,11,FALSE)&gt;38,5,IF(VLOOKUP($A50,Resultaten!$A:$P,11,FALSE)&gt;28,10,IF(VLOOKUP($A50,Resultaten!$A:$P,11,FALSE)&gt;12,15,IF(VLOOKUP($A50,Resultaten!$A:$P,11,FALSE)&gt;6,20,IF(VLOOKUP($A50,Resultaten!$A:$P,11,FALSE)="",0,25)))))</f>
        <v>5</v>
      </c>
      <c r="N50" s="7">
        <f>IF(VLOOKUP($A50,Resultaten!$A:$P,12,FALSE)&gt;38,5,IF(VLOOKUP($A50,Resultaten!$A:$P,12,FALSE)&gt;28,10,IF(VLOOKUP($A50,Resultaten!$A:$P,12,FALSE)&gt;12,15,IF(VLOOKUP($A50,Resultaten!$A:$P,12,FALSE)&gt;6,20,IF(VLOOKUP($A50,Resultaten!$A:$P,12,FALSE)="",0,25)))))</f>
        <v>5</v>
      </c>
      <c r="O50" s="7">
        <f>IF(VLOOKUP($A50,Resultaten!$A:$P,5,FALSE)&gt;38,2,IF(VLOOKUP($A50,Resultaten!$A:$P,5,FALSE)&gt;28,4,IF(VLOOKUP($A50,Resultaten!$A:$P,5,FALSE)&gt;12,6,IF(VLOOKUP($A50,Resultaten!$A:$P,5,FALSE)&gt;6,8,IF(VLOOKUP($A50,Resultaten!$A:$P,5,FALSE)="",0,10)))))</f>
        <v>2</v>
      </c>
      <c r="P50" s="7">
        <f>IF(ISERROR(VLOOKUP($A50,BNT!$A:$H,4,FALSE)=TRUE),0,IF(VLOOKUP($A50,BNT!$A:$H,4,FALSE)="JA",2,0))</f>
        <v>0</v>
      </c>
      <c r="Q50" s="7">
        <f>IF(ISERROR(VLOOKUP($A50,BNT!$A:$H,3,FALSE)=TRUE),0,IF(VLOOKUP($A50,BNT!$A:$H,3,FALSE)="JA",1,0))</f>
        <v>0</v>
      </c>
      <c r="R50" s="16">
        <f>SUM(C50:E50)+SUM(M50:Q50)</f>
        <v>37</v>
      </c>
      <c r="S50" s="12">
        <f>IF(VLOOKUP($A50,Resultaten!$A:$P,12,FALSE)&gt;38,5,IF(VLOOKUP($A50,Resultaten!$A:$P,12,FALSE)&gt;28,10,IF(VLOOKUP($A50,Resultaten!$A:$P,12,FALSE)&gt;12,15,IF(VLOOKUP($A50,Resultaten!$A:$P,12,FALSE)&gt;6,20,IF(VLOOKUP($A50,Resultaten!$A:$P,12,FALSE)="",0,25)))))</f>
        <v>5</v>
      </c>
      <c r="T50" s="12">
        <f>IF(VLOOKUP($A50,Resultaten!$A:$P,13,FALSE)&gt;38,5,IF(VLOOKUP($A50,Resultaten!$A:$P,13,FALSE)&gt;28,10,IF(VLOOKUP($A50,Resultaten!$A:$P,13,FALSE)&gt;12,15,IF(VLOOKUP($A50,Resultaten!$A:$P,13,FALSE)&gt;6,20,IF(VLOOKUP($A50,Resultaten!$A:$P,13,FALSE)="",0,25)))))</f>
        <v>5</v>
      </c>
      <c r="U50" s="12">
        <f>IF(VLOOKUP($A50,Resultaten!$A:$P,6,FALSE)&gt;38,2,IF(VLOOKUP($A50,Resultaten!$A:$P,6,FALSE)&gt;28,4,IF(VLOOKUP($A50,Resultaten!$A:$P,6,FALSE)&gt;12,6,IF(VLOOKUP($A50,Resultaten!$A:$P,6,FALSE)&gt;6,8,IF(VLOOKUP($A50,Resultaten!$A:$P,6,FALSE)="",0,10)))))</f>
        <v>2</v>
      </c>
      <c r="V50" s="12">
        <f>IF(ISERROR(VLOOKUP($A50,BNT!$A:$H,3,FALSE)=TRUE),0,IF(VLOOKUP($A50,BNT!$A:$H,3,FALSE)="JA",2,0))</f>
        <v>0</v>
      </c>
      <c r="W50" s="14">
        <f>SUM(C50:E50)+SUM(S50:V50)</f>
        <v>37</v>
      </c>
    </row>
    <row r="51" spans="1:23" x14ac:dyDescent="0.25">
      <c r="A51" s="25">
        <v>1310</v>
      </c>
      <c r="B51" s="25" t="str">
        <f>VLOOKUP($A51,Para!$D$1:$E$996,2,FALSE)</f>
        <v>Titans Basketball Bonheiden</v>
      </c>
      <c r="C51" s="18">
        <f>VLOOKUP($A51,'Score Algemeen'!$A$3:$S$968,5,FALSE)</f>
        <v>10</v>
      </c>
      <c r="D51" s="18">
        <f>VLOOKUP($A51,'Score Algemeen'!$A:$S,10,FALSE)</f>
        <v>4</v>
      </c>
      <c r="E51" s="18">
        <f>VLOOKUP($A51,'Score Algemeen'!$A:$S,19,FALSE)</f>
        <v>8</v>
      </c>
      <c r="F51" s="6">
        <f>IF(VLOOKUP($A51,Resultaten!$A:$P,10,FALSE)&gt;34,5,IF(VLOOKUP($A51,Resultaten!$A:$P,10,FALSE)&gt;26,10,IF(VLOOKUP($A51,Resultaten!$A:$P,10,FALSE)&gt;12,15,IF(VLOOKUP($A51,Resultaten!$A:$P,10,FALSE)&gt;6,20,IF(VLOOKUP($A51,Resultaten!$A:$P,10,FALSE)="",0,25)))))</f>
        <v>0</v>
      </c>
      <c r="G51" s="6">
        <f>IF(VLOOKUP($A51,Resultaten!$A:$P,3,FALSE)&gt;34,1,IF(VLOOKUP($A51,Resultaten!$A:$P,3,FALSE)&gt;26,2,IF(VLOOKUP($A51,Resultaten!$A:$P,3,FALSE)&gt;12,3,IF(VLOOKUP($A51,Resultaten!$A:$P,3,FALSE)&gt;6,4,IF(VLOOKUP($A51,Resultaten!$A:$P,3,FALSE)="",0,5)))))</f>
        <v>1</v>
      </c>
      <c r="H51" s="6">
        <f>IF(VLOOKUP($A51,Resultaten!$A:$P,11,FALSE)&gt;38,5,IF(VLOOKUP($A51,Resultaten!$A:$P,11,FALSE)&gt;28,10,IF(VLOOKUP($A51,Resultaten!$A:$P,11,FALSE)&gt;12,15,IF(VLOOKUP($A51,Resultaten!$A:$P,11,FALSE)&gt;6,20,IF(VLOOKUP($A51,Resultaten!$A:$P,11,FALSE)="",0,25)))))</f>
        <v>10</v>
      </c>
      <c r="I51" s="6">
        <f>IF(VLOOKUP($A51,Resultaten!$A:$P,4,FALSE)&gt;38,1,IF(VLOOKUP($A51,Resultaten!$A:$P,4,FALSE)&gt;28,2,IF(VLOOKUP($A51,Resultaten!$A:$P,4,FALSE)&gt;12,3,IF(VLOOKUP($A51,Resultaten!$A:$P,4,FALSE)&gt;6,4,IF(VLOOKUP($A51,Resultaten!$A:$P,4,FALSE)="",0,5)))))</f>
        <v>1</v>
      </c>
      <c r="J51" s="6">
        <f>IF(ISERROR(VLOOKUP($A51,BNT!$A:$H,5,FALSE)=TRUE),0,IF(VLOOKUP($A51,BNT!$A:$H,5,FALSE)="JA",2,0))</f>
        <v>0</v>
      </c>
      <c r="K51" s="6">
        <f>IF(ISERROR(VLOOKUP($A51,BNT!$A:$H,4,FALSE)=TRUE),0,IF(VLOOKUP($A51,BNT!$A:$H,4,FALSE)="JA",1,0))</f>
        <v>0</v>
      </c>
      <c r="L51" s="10">
        <f>SUM(C51:E51)+SUM(F51:K51)</f>
        <v>34</v>
      </c>
      <c r="M51" s="7">
        <f>IF(VLOOKUP($A51,Resultaten!$A:$P,11,FALSE)&gt;38,5,IF(VLOOKUP($A51,Resultaten!$A:$P,11,FALSE)&gt;28,10,IF(VLOOKUP($A51,Resultaten!$A:$P,11,FALSE)&gt;12,15,IF(VLOOKUP($A51,Resultaten!$A:$P,11,FALSE)&gt;6,20,IF(VLOOKUP($A51,Resultaten!$A:$P,11,FALSE)="",0,25)))))</f>
        <v>10</v>
      </c>
      <c r="N51" s="7">
        <f>IF(VLOOKUP($A51,Resultaten!$A:$P,12,FALSE)&gt;38,5,IF(VLOOKUP($A51,Resultaten!$A:$P,12,FALSE)&gt;28,10,IF(VLOOKUP($A51,Resultaten!$A:$P,12,FALSE)&gt;12,15,IF(VLOOKUP($A51,Resultaten!$A:$P,12,FALSE)&gt;6,20,IF(VLOOKUP($A51,Resultaten!$A:$P,12,FALSE)="",0,25)))))</f>
        <v>5</v>
      </c>
      <c r="O51" s="7">
        <f>IF(VLOOKUP($A51,Resultaten!$A:$P,5,FALSE)&gt;38,2,IF(VLOOKUP($A51,Resultaten!$A:$P,5,FALSE)&gt;28,4,IF(VLOOKUP($A51,Resultaten!$A:$P,5,FALSE)&gt;12,6,IF(VLOOKUP($A51,Resultaten!$A:$P,5,FALSE)&gt;6,8,IF(VLOOKUP($A51,Resultaten!$A:$P,5,FALSE)="",0,10)))))</f>
        <v>2</v>
      </c>
      <c r="P51" s="7">
        <f>IF(ISERROR(VLOOKUP($A51,BNT!$A:$H,4,FALSE)=TRUE),0,IF(VLOOKUP($A51,BNT!$A:$H,4,FALSE)="JA",2,0))</f>
        <v>0</v>
      </c>
      <c r="Q51" s="7">
        <f>IF(ISERROR(VLOOKUP($A51,BNT!$A:$H,3,FALSE)=TRUE),0,IF(VLOOKUP($A51,BNT!$A:$H,3,FALSE)="JA",1,0))</f>
        <v>0</v>
      </c>
      <c r="R51" s="16">
        <f>SUM(C51:E51)+SUM(M51:Q51)</f>
        <v>39</v>
      </c>
      <c r="S51" s="12">
        <f>IF(VLOOKUP($A51,Resultaten!$A:$P,12,FALSE)&gt;38,5,IF(VLOOKUP($A51,Resultaten!$A:$P,12,FALSE)&gt;28,10,IF(VLOOKUP($A51,Resultaten!$A:$P,12,FALSE)&gt;12,15,IF(VLOOKUP($A51,Resultaten!$A:$P,12,FALSE)&gt;6,20,IF(VLOOKUP($A51,Resultaten!$A:$P,12,FALSE)="",0,25)))))</f>
        <v>5</v>
      </c>
      <c r="T51" s="12">
        <f>IF(VLOOKUP($A51,Resultaten!$A:$P,13,FALSE)&gt;38,5,IF(VLOOKUP($A51,Resultaten!$A:$P,13,FALSE)&gt;28,10,IF(VLOOKUP($A51,Resultaten!$A:$P,13,FALSE)&gt;12,15,IF(VLOOKUP($A51,Resultaten!$A:$P,13,FALSE)&gt;6,20,IF(VLOOKUP($A51,Resultaten!$A:$P,13,FALSE)="",0,25)))))</f>
        <v>5</v>
      </c>
      <c r="U51" s="12">
        <f>IF(VLOOKUP($A51,Resultaten!$A:$P,6,FALSE)&gt;38,2,IF(VLOOKUP($A51,Resultaten!$A:$P,6,FALSE)&gt;28,4,IF(VLOOKUP($A51,Resultaten!$A:$P,6,FALSE)&gt;12,6,IF(VLOOKUP($A51,Resultaten!$A:$P,6,FALSE)&gt;6,8,IF(VLOOKUP($A51,Resultaten!$A:$P,6,FALSE)="",0,10)))))</f>
        <v>4</v>
      </c>
      <c r="V51" s="12">
        <f>IF(ISERROR(VLOOKUP($A51,BNT!$A:$H,3,FALSE)=TRUE),0,IF(VLOOKUP($A51,BNT!$A:$H,3,FALSE)="JA",2,0))</f>
        <v>0</v>
      </c>
      <c r="W51" s="14">
        <f>SUM(C51:E51)+SUM(S51:V51)</f>
        <v>36</v>
      </c>
    </row>
    <row r="52" spans="1:23" x14ac:dyDescent="0.25">
      <c r="A52" s="25">
        <v>1324</v>
      </c>
      <c r="B52" s="25" t="str">
        <f>VLOOKUP($A52,Para!$D$1:$E$996,2,FALSE)</f>
        <v>KBBC T&amp;T Turnhout</v>
      </c>
      <c r="C52" s="18">
        <f>VLOOKUP($A52,'Score Algemeen'!$A$3:$S$968,5,FALSE)</f>
        <v>10</v>
      </c>
      <c r="D52" s="18">
        <f>VLOOKUP($A52,'Score Algemeen'!$A:$S,10,FALSE)</f>
        <v>11</v>
      </c>
      <c r="E52" s="18">
        <f>VLOOKUP($A52,'Score Algemeen'!$A:$S,19,FALSE)</f>
        <v>5</v>
      </c>
      <c r="F52" s="6">
        <f>IF(VLOOKUP($A52,Resultaten!$A:$P,10,FALSE)&gt;34,5,IF(VLOOKUP($A52,Resultaten!$A:$P,10,FALSE)&gt;26,10,IF(VLOOKUP($A52,Resultaten!$A:$P,10,FALSE)&gt;12,15,IF(VLOOKUP($A52,Resultaten!$A:$P,10,FALSE)&gt;6,20,IF(VLOOKUP($A52,Resultaten!$A:$P,10,FALSE)="",0,25)))))</f>
        <v>0</v>
      </c>
      <c r="G52" s="6">
        <f>IF(VLOOKUP($A52,Resultaten!$A:$P,3,FALSE)&gt;34,1,IF(VLOOKUP($A52,Resultaten!$A:$P,3,FALSE)&gt;26,2,IF(VLOOKUP($A52,Resultaten!$A:$P,3,FALSE)&gt;12,3,IF(VLOOKUP($A52,Resultaten!$A:$P,3,FALSE)&gt;6,4,IF(VLOOKUP($A52,Resultaten!$A:$P,3,FALSE)="",0,5)))))</f>
        <v>0</v>
      </c>
      <c r="H52" s="6">
        <f>IF(VLOOKUP($A52,Resultaten!$A:$P,11,FALSE)&gt;38,5,IF(VLOOKUP($A52,Resultaten!$A:$P,11,FALSE)&gt;28,10,IF(VLOOKUP($A52,Resultaten!$A:$P,11,FALSE)&gt;12,15,IF(VLOOKUP($A52,Resultaten!$A:$P,11,FALSE)&gt;6,20,IF(VLOOKUP($A52,Resultaten!$A:$P,11,FALSE)="",0,25)))))</f>
        <v>0</v>
      </c>
      <c r="I52" s="6">
        <f>IF(VLOOKUP($A52,Resultaten!$A:$P,4,FALSE)&gt;38,1,IF(VLOOKUP($A52,Resultaten!$A:$P,4,FALSE)&gt;28,2,IF(VLOOKUP($A52,Resultaten!$A:$P,4,FALSE)&gt;12,3,IF(VLOOKUP($A52,Resultaten!$A:$P,4,FALSE)&gt;6,4,IF(VLOOKUP($A52,Resultaten!$A:$P,4,FALSE)="",0,5)))))</f>
        <v>0</v>
      </c>
      <c r="J52" s="6">
        <f>IF(ISERROR(VLOOKUP($A52,BNT!$A:$H,5,FALSE)=TRUE),0,IF(VLOOKUP($A52,BNT!$A:$H,5,FALSE)="JA",2,0))</f>
        <v>0</v>
      </c>
      <c r="K52" s="6">
        <f>IF(ISERROR(VLOOKUP($A52,BNT!$A:$H,4,FALSE)=TRUE),0,IF(VLOOKUP($A52,BNT!$A:$H,4,FALSE)="JA",1,0))</f>
        <v>0</v>
      </c>
      <c r="L52" s="10">
        <f>SUM(C52:E52)+SUM(F52:K52)</f>
        <v>26</v>
      </c>
      <c r="M52" s="7">
        <f>IF(VLOOKUP($A52,Resultaten!$A:$P,11,FALSE)&gt;38,5,IF(VLOOKUP($A52,Resultaten!$A:$P,11,FALSE)&gt;28,10,IF(VLOOKUP($A52,Resultaten!$A:$P,11,FALSE)&gt;12,15,IF(VLOOKUP($A52,Resultaten!$A:$P,11,FALSE)&gt;6,20,IF(VLOOKUP($A52,Resultaten!$A:$P,11,FALSE)="",0,25)))))</f>
        <v>0</v>
      </c>
      <c r="N52" s="7">
        <f>IF(VLOOKUP($A52,Resultaten!$A:$P,12,FALSE)&gt;38,5,IF(VLOOKUP($A52,Resultaten!$A:$P,12,FALSE)&gt;28,10,IF(VLOOKUP($A52,Resultaten!$A:$P,12,FALSE)&gt;12,15,IF(VLOOKUP($A52,Resultaten!$A:$P,12,FALSE)&gt;6,20,IF(VLOOKUP($A52,Resultaten!$A:$P,12,FALSE)="",0,25)))))</f>
        <v>5</v>
      </c>
      <c r="O52" s="7">
        <f>IF(VLOOKUP($A52,Resultaten!$A:$P,5,FALSE)&gt;38,2,IF(VLOOKUP($A52,Resultaten!$A:$P,5,FALSE)&gt;28,4,IF(VLOOKUP($A52,Resultaten!$A:$P,5,FALSE)&gt;12,6,IF(VLOOKUP($A52,Resultaten!$A:$P,5,FALSE)&gt;6,8,IF(VLOOKUP($A52,Resultaten!$A:$P,5,FALSE)="",0,10)))))</f>
        <v>2</v>
      </c>
      <c r="P52" s="7">
        <f>IF(ISERROR(VLOOKUP($A52,BNT!$A:$H,4,FALSE)=TRUE),0,IF(VLOOKUP($A52,BNT!$A:$H,4,FALSE)="JA",2,0))</f>
        <v>0</v>
      </c>
      <c r="Q52" s="7">
        <f>IF(ISERROR(VLOOKUP($A52,BNT!$A:$H,3,FALSE)=TRUE),0,IF(VLOOKUP($A52,BNT!$A:$H,3,FALSE)="JA",1,0))</f>
        <v>0</v>
      </c>
      <c r="R52" s="16">
        <f>SUM(C52:E52)+SUM(M52:Q52)</f>
        <v>33</v>
      </c>
      <c r="S52" s="12">
        <f>IF(VLOOKUP($A52,Resultaten!$A:$P,12,FALSE)&gt;38,5,IF(VLOOKUP($A52,Resultaten!$A:$P,12,FALSE)&gt;28,10,IF(VLOOKUP($A52,Resultaten!$A:$P,12,FALSE)&gt;12,15,IF(VLOOKUP($A52,Resultaten!$A:$P,12,FALSE)&gt;6,20,IF(VLOOKUP($A52,Resultaten!$A:$P,12,FALSE)="",0,25)))))</f>
        <v>5</v>
      </c>
      <c r="T52" s="12">
        <f>IF(VLOOKUP($A52,Resultaten!$A:$P,13,FALSE)&gt;38,5,IF(VLOOKUP($A52,Resultaten!$A:$P,13,FALSE)&gt;28,10,IF(VLOOKUP($A52,Resultaten!$A:$P,13,FALSE)&gt;12,15,IF(VLOOKUP($A52,Resultaten!$A:$P,13,FALSE)&gt;6,20,IF(VLOOKUP($A52,Resultaten!$A:$P,13,FALSE)="",0,25)))))</f>
        <v>5</v>
      </c>
      <c r="U52" s="12">
        <f>IF(VLOOKUP($A52,Resultaten!$A:$P,6,FALSE)&gt;38,2,IF(VLOOKUP($A52,Resultaten!$A:$P,6,FALSE)&gt;28,4,IF(VLOOKUP($A52,Resultaten!$A:$P,6,FALSE)&gt;12,6,IF(VLOOKUP($A52,Resultaten!$A:$P,6,FALSE)&gt;6,8,IF(VLOOKUP($A52,Resultaten!$A:$P,6,FALSE)="",0,10)))))</f>
        <v>0</v>
      </c>
      <c r="V52" s="12">
        <f>IF(ISERROR(VLOOKUP($A52,BNT!$A:$H,3,FALSE)=TRUE),0,IF(VLOOKUP($A52,BNT!$A:$H,3,FALSE)="JA",2,0))</f>
        <v>0</v>
      </c>
      <c r="W52" s="14">
        <f>SUM(C52:E52)+SUM(S52:V52)</f>
        <v>36</v>
      </c>
    </row>
    <row r="53" spans="1:23" x14ac:dyDescent="0.25">
      <c r="A53" s="25">
        <v>978</v>
      </c>
      <c r="B53" s="25" t="str">
        <f>VLOOKUP($A53,Para!$D$1:$E$996,2,FALSE)</f>
        <v>Basket Malle</v>
      </c>
      <c r="C53" s="18">
        <f>VLOOKUP($A53,'Score Algemeen'!$A$3:$S$968,5,FALSE)</f>
        <v>10</v>
      </c>
      <c r="D53" s="18">
        <f>VLOOKUP($A53,'Score Algemeen'!$A:$S,10,FALSE)</f>
        <v>4</v>
      </c>
      <c r="E53" s="18">
        <f>VLOOKUP($A53,'Score Algemeen'!$A:$S,19,FALSE)</f>
        <v>5</v>
      </c>
      <c r="F53" s="6">
        <f>IF(VLOOKUP($A53,Resultaten!$A:$P,10,FALSE)&gt;34,5,IF(VLOOKUP($A53,Resultaten!$A:$P,10,FALSE)&gt;26,10,IF(VLOOKUP($A53,Resultaten!$A:$P,10,FALSE)&gt;12,15,IF(VLOOKUP($A53,Resultaten!$A:$P,10,FALSE)&gt;6,20,IF(VLOOKUP($A53,Resultaten!$A:$P,10,FALSE)="",0,25)))))</f>
        <v>0</v>
      </c>
      <c r="G53" s="6">
        <f>IF(VLOOKUP($A53,Resultaten!$A:$P,3,FALSE)&gt;34,1,IF(VLOOKUP($A53,Resultaten!$A:$P,3,FALSE)&gt;26,2,IF(VLOOKUP($A53,Resultaten!$A:$P,3,FALSE)&gt;12,3,IF(VLOOKUP($A53,Resultaten!$A:$P,3,FALSE)&gt;6,4,IF(VLOOKUP($A53,Resultaten!$A:$P,3,FALSE)="",0,5)))))</f>
        <v>0</v>
      </c>
      <c r="H53" s="6">
        <f>IF(VLOOKUP($A53,Resultaten!$A:$P,11,FALSE)&gt;38,5,IF(VLOOKUP($A53,Resultaten!$A:$P,11,FALSE)&gt;28,10,IF(VLOOKUP($A53,Resultaten!$A:$P,11,FALSE)&gt;12,15,IF(VLOOKUP($A53,Resultaten!$A:$P,11,FALSE)&gt;6,20,IF(VLOOKUP($A53,Resultaten!$A:$P,11,FALSE)="",0,25)))))</f>
        <v>0</v>
      </c>
      <c r="I53" s="6">
        <f>IF(VLOOKUP($A53,Resultaten!$A:$P,4,FALSE)&gt;38,1,IF(VLOOKUP($A53,Resultaten!$A:$P,4,FALSE)&gt;28,2,IF(VLOOKUP($A53,Resultaten!$A:$P,4,FALSE)&gt;12,3,IF(VLOOKUP($A53,Resultaten!$A:$P,4,FALSE)&gt;6,4,IF(VLOOKUP($A53,Resultaten!$A:$P,4,FALSE)="",0,5)))))</f>
        <v>0</v>
      </c>
      <c r="J53" s="6">
        <f>IF(ISERROR(VLOOKUP($A53,BNT!$A:$H,5,FALSE)=TRUE),0,IF(VLOOKUP($A53,BNT!$A:$H,5,FALSE)="JA",2,0))</f>
        <v>0</v>
      </c>
      <c r="K53" s="6">
        <f>IF(ISERROR(VLOOKUP($A53,BNT!$A:$H,4,FALSE)=TRUE),0,IF(VLOOKUP($A53,BNT!$A:$H,4,FALSE)="JA",1,0))</f>
        <v>0</v>
      </c>
      <c r="L53" s="10">
        <f>SUM(C53:E53)+SUM(F53:K53)</f>
        <v>19</v>
      </c>
      <c r="M53" s="7">
        <f>IF(VLOOKUP($A53,Resultaten!$A:$P,11,FALSE)&gt;38,5,IF(VLOOKUP($A53,Resultaten!$A:$P,11,FALSE)&gt;28,10,IF(VLOOKUP($A53,Resultaten!$A:$P,11,FALSE)&gt;12,15,IF(VLOOKUP($A53,Resultaten!$A:$P,11,FALSE)&gt;6,20,IF(VLOOKUP($A53,Resultaten!$A:$P,11,FALSE)="",0,25)))))</f>
        <v>0</v>
      </c>
      <c r="N53" s="7">
        <f>IF(VLOOKUP($A53,Resultaten!$A:$P,12,FALSE)&gt;38,5,IF(VLOOKUP($A53,Resultaten!$A:$P,12,FALSE)&gt;28,10,IF(VLOOKUP($A53,Resultaten!$A:$P,12,FALSE)&gt;12,15,IF(VLOOKUP($A53,Resultaten!$A:$P,12,FALSE)&gt;6,20,IF(VLOOKUP($A53,Resultaten!$A:$P,12,FALSE)="",0,25)))))</f>
        <v>0</v>
      </c>
      <c r="O53" s="7">
        <f>IF(VLOOKUP($A53,Resultaten!$A:$P,5,FALSE)&gt;38,2,IF(VLOOKUP($A53,Resultaten!$A:$P,5,FALSE)&gt;28,4,IF(VLOOKUP($A53,Resultaten!$A:$P,5,FALSE)&gt;12,6,IF(VLOOKUP($A53,Resultaten!$A:$P,5,FALSE)&gt;6,8,IF(VLOOKUP($A53,Resultaten!$A:$P,5,FALSE)="",0,10)))))</f>
        <v>4</v>
      </c>
      <c r="P53" s="7">
        <f>IF(ISERROR(VLOOKUP($A53,BNT!$A:$H,4,FALSE)=TRUE),0,IF(VLOOKUP($A53,BNT!$A:$H,4,FALSE)="JA",2,0))</f>
        <v>0</v>
      </c>
      <c r="Q53" s="7">
        <f>IF(ISERROR(VLOOKUP($A53,BNT!$A:$H,3,FALSE)=TRUE),0,IF(VLOOKUP($A53,BNT!$A:$H,3,FALSE)="JA",1,0))</f>
        <v>0</v>
      </c>
      <c r="R53" s="16">
        <f>SUM(C53:E53)+SUM(M53:Q53)</f>
        <v>23</v>
      </c>
      <c r="S53" s="12">
        <f>IF(VLOOKUP($A53,Resultaten!$A:$P,12,FALSE)&gt;38,5,IF(VLOOKUP($A53,Resultaten!$A:$P,12,FALSE)&gt;28,10,IF(VLOOKUP($A53,Resultaten!$A:$P,12,FALSE)&gt;12,15,IF(VLOOKUP($A53,Resultaten!$A:$P,12,FALSE)&gt;6,20,IF(VLOOKUP($A53,Resultaten!$A:$P,12,FALSE)="",0,25)))))</f>
        <v>0</v>
      </c>
      <c r="T53" s="12">
        <f>IF(VLOOKUP($A53,Resultaten!$A:$P,13,FALSE)&gt;38,5,IF(VLOOKUP($A53,Resultaten!$A:$P,13,FALSE)&gt;28,10,IF(VLOOKUP($A53,Resultaten!$A:$P,13,FALSE)&gt;12,15,IF(VLOOKUP($A53,Resultaten!$A:$P,13,FALSE)&gt;6,20,IF(VLOOKUP($A53,Resultaten!$A:$P,13,FALSE)="",0,25)))))</f>
        <v>15</v>
      </c>
      <c r="U53" s="12">
        <f>IF(VLOOKUP($A53,Resultaten!$A:$P,6,FALSE)&gt;38,2,IF(VLOOKUP($A53,Resultaten!$A:$P,6,FALSE)&gt;28,4,IF(VLOOKUP($A53,Resultaten!$A:$P,6,FALSE)&gt;12,6,IF(VLOOKUP($A53,Resultaten!$A:$P,6,FALSE)&gt;6,8,IF(VLOOKUP($A53,Resultaten!$A:$P,6,FALSE)="",0,10)))))</f>
        <v>2</v>
      </c>
      <c r="V53" s="12">
        <f>IF(ISERROR(VLOOKUP($A53,BNT!$A:$H,3,FALSE)=TRUE),0,IF(VLOOKUP($A53,BNT!$A:$H,3,FALSE)="JA",2,0))</f>
        <v>0</v>
      </c>
      <c r="W53" s="14">
        <f>SUM(C53:E53)+SUM(S53:V53)</f>
        <v>36</v>
      </c>
    </row>
    <row r="54" spans="1:23" x14ac:dyDescent="0.25">
      <c r="A54" s="25">
        <v>1686</v>
      </c>
      <c r="B54" s="25" t="str">
        <f>VLOOKUP($A54,Para!$D$1:$E$996,2,FALSE)</f>
        <v>Olicsa Antwerpen</v>
      </c>
      <c r="C54" s="18">
        <f>VLOOKUP($A54,'Score Algemeen'!$A$3:$S$968,5,FALSE)</f>
        <v>10</v>
      </c>
      <c r="D54" s="18">
        <f>VLOOKUP($A54,'Score Algemeen'!$A:$S,10,FALSE)</f>
        <v>6</v>
      </c>
      <c r="E54" s="18">
        <f>VLOOKUP($A54,'Score Algemeen'!$A:$S,19,FALSE)</f>
        <v>8</v>
      </c>
      <c r="F54" s="6">
        <f>IF(VLOOKUP($A54,Resultaten!$A:$P,10,FALSE)&gt;34,5,IF(VLOOKUP($A54,Resultaten!$A:$P,10,FALSE)&gt;26,10,IF(VLOOKUP($A54,Resultaten!$A:$P,10,FALSE)&gt;12,15,IF(VLOOKUP($A54,Resultaten!$A:$P,10,FALSE)&gt;6,20,IF(VLOOKUP($A54,Resultaten!$A:$P,10,FALSE)="",0,25)))))</f>
        <v>5</v>
      </c>
      <c r="G54" s="6">
        <f>IF(VLOOKUP($A54,Resultaten!$A:$P,3,FALSE)&gt;34,1,IF(VLOOKUP($A54,Resultaten!$A:$P,3,FALSE)&gt;26,2,IF(VLOOKUP($A54,Resultaten!$A:$P,3,FALSE)&gt;12,3,IF(VLOOKUP($A54,Resultaten!$A:$P,3,FALSE)&gt;6,4,IF(VLOOKUP($A54,Resultaten!$A:$P,3,FALSE)="",0,5)))))</f>
        <v>3</v>
      </c>
      <c r="H54" s="6">
        <f>IF(VLOOKUP($A54,Resultaten!$A:$P,11,FALSE)&gt;38,5,IF(VLOOKUP($A54,Resultaten!$A:$P,11,FALSE)&gt;28,10,IF(VLOOKUP($A54,Resultaten!$A:$P,11,FALSE)&gt;12,15,IF(VLOOKUP($A54,Resultaten!$A:$P,11,FALSE)&gt;6,20,IF(VLOOKUP($A54,Resultaten!$A:$P,11,FALSE)="",0,25)))))</f>
        <v>0</v>
      </c>
      <c r="I54" s="6">
        <f>IF(VLOOKUP($A54,Resultaten!$A:$P,4,FALSE)&gt;38,1,IF(VLOOKUP($A54,Resultaten!$A:$P,4,FALSE)&gt;28,2,IF(VLOOKUP($A54,Resultaten!$A:$P,4,FALSE)&gt;12,3,IF(VLOOKUP($A54,Resultaten!$A:$P,4,FALSE)&gt;6,4,IF(VLOOKUP($A54,Resultaten!$A:$P,4,FALSE)="",0,5)))))</f>
        <v>1</v>
      </c>
      <c r="J54" s="6">
        <f>IF(ISERROR(VLOOKUP($A54,BNT!$A:$H,5,FALSE)=TRUE),0,IF(VLOOKUP($A54,BNT!$A:$H,5,FALSE)="JA",2,0))</f>
        <v>0</v>
      </c>
      <c r="K54" s="6">
        <f>IF(ISERROR(VLOOKUP($A54,BNT!$A:$H,4,FALSE)=TRUE),0,IF(VLOOKUP($A54,BNT!$A:$H,4,FALSE)="JA",1,0))</f>
        <v>0</v>
      </c>
      <c r="L54" s="10">
        <f>SUM(C54:E54)+SUM(F54:K54)</f>
        <v>33</v>
      </c>
      <c r="M54" s="7">
        <f>IF(VLOOKUP($A54,Resultaten!$A:$P,11,FALSE)&gt;38,5,IF(VLOOKUP($A54,Resultaten!$A:$P,11,FALSE)&gt;28,10,IF(VLOOKUP($A54,Resultaten!$A:$P,11,FALSE)&gt;12,15,IF(VLOOKUP($A54,Resultaten!$A:$P,11,FALSE)&gt;6,20,IF(VLOOKUP($A54,Resultaten!$A:$P,11,FALSE)="",0,25)))))</f>
        <v>0</v>
      </c>
      <c r="N54" s="7">
        <f>IF(VLOOKUP($A54,Resultaten!$A:$P,12,FALSE)&gt;38,5,IF(VLOOKUP($A54,Resultaten!$A:$P,12,FALSE)&gt;28,10,IF(VLOOKUP($A54,Resultaten!$A:$P,12,FALSE)&gt;12,15,IF(VLOOKUP($A54,Resultaten!$A:$P,12,FALSE)&gt;6,20,IF(VLOOKUP($A54,Resultaten!$A:$P,12,FALSE)="",0,25)))))</f>
        <v>5</v>
      </c>
      <c r="O54" s="7">
        <f>IF(VLOOKUP($A54,Resultaten!$A:$P,5,FALSE)&gt;38,2,IF(VLOOKUP($A54,Resultaten!$A:$P,5,FALSE)&gt;28,4,IF(VLOOKUP($A54,Resultaten!$A:$P,5,FALSE)&gt;12,6,IF(VLOOKUP($A54,Resultaten!$A:$P,5,FALSE)&gt;6,8,IF(VLOOKUP($A54,Resultaten!$A:$P,5,FALSE)="",0,10)))))</f>
        <v>2</v>
      </c>
      <c r="P54" s="7">
        <f>IF(ISERROR(VLOOKUP($A54,BNT!$A:$H,4,FALSE)=TRUE),0,IF(VLOOKUP($A54,BNT!$A:$H,4,FALSE)="JA",2,0))</f>
        <v>0</v>
      </c>
      <c r="Q54" s="7">
        <f>IF(ISERROR(VLOOKUP($A54,BNT!$A:$H,3,FALSE)=TRUE),0,IF(VLOOKUP($A54,BNT!$A:$H,3,FALSE)="JA",1,0))</f>
        <v>0</v>
      </c>
      <c r="R54" s="16">
        <f>SUM(C54:E54)+SUM(M54:Q54)</f>
        <v>31</v>
      </c>
      <c r="S54" s="12">
        <f>IF(VLOOKUP($A54,Resultaten!$A:$P,12,FALSE)&gt;38,5,IF(VLOOKUP($A54,Resultaten!$A:$P,12,FALSE)&gt;28,10,IF(VLOOKUP($A54,Resultaten!$A:$P,12,FALSE)&gt;12,15,IF(VLOOKUP($A54,Resultaten!$A:$P,12,FALSE)&gt;6,20,IF(VLOOKUP($A54,Resultaten!$A:$P,12,FALSE)="",0,25)))))</f>
        <v>5</v>
      </c>
      <c r="T54" s="12">
        <f>IF(VLOOKUP($A54,Resultaten!$A:$P,13,FALSE)&gt;38,5,IF(VLOOKUP($A54,Resultaten!$A:$P,13,FALSE)&gt;28,10,IF(VLOOKUP($A54,Resultaten!$A:$P,13,FALSE)&gt;12,15,IF(VLOOKUP($A54,Resultaten!$A:$P,13,FALSE)&gt;6,20,IF(VLOOKUP($A54,Resultaten!$A:$P,13,FALSE)="",0,25)))))</f>
        <v>0</v>
      </c>
      <c r="U54" s="12">
        <f>IF(VLOOKUP($A54,Resultaten!$A:$P,6,FALSE)&gt;38,2,IF(VLOOKUP($A54,Resultaten!$A:$P,6,FALSE)&gt;28,4,IF(VLOOKUP($A54,Resultaten!$A:$P,6,FALSE)&gt;12,6,IF(VLOOKUP($A54,Resultaten!$A:$P,6,FALSE)&gt;6,8,IF(VLOOKUP($A54,Resultaten!$A:$P,6,FALSE)="",0,10)))))</f>
        <v>6</v>
      </c>
      <c r="V54" s="12">
        <f>IF(ISERROR(VLOOKUP($A54,BNT!$A:$H,3,FALSE)=TRUE),0,IF(VLOOKUP($A54,BNT!$A:$H,3,FALSE)="JA",2,0))</f>
        <v>0</v>
      </c>
      <c r="W54" s="14">
        <f>SUM(C54:E54)+SUM(S54:V54)</f>
        <v>35</v>
      </c>
    </row>
    <row r="55" spans="1:23" x14ac:dyDescent="0.25">
      <c r="A55" s="25">
        <v>253</v>
      </c>
      <c r="B55" s="25" t="str">
        <f>VLOOKUP($A55,Para!$D$1:$E$996,2,FALSE)</f>
        <v>Sobabee Zwijndrecht</v>
      </c>
      <c r="C55" s="18">
        <f>VLOOKUP($A55,'Score Algemeen'!$A$3:$S$968,5,FALSE)</f>
        <v>10</v>
      </c>
      <c r="D55" s="18">
        <f>VLOOKUP($A55,'Score Algemeen'!$A:$S,10,FALSE)</f>
        <v>4</v>
      </c>
      <c r="E55" s="18">
        <f>VLOOKUP($A55,'Score Algemeen'!$A:$S,19,FALSE)</f>
        <v>4</v>
      </c>
      <c r="F55" s="6">
        <f>IF(VLOOKUP($A55,Resultaten!$A:$P,10,FALSE)&gt;34,5,IF(VLOOKUP($A55,Resultaten!$A:$P,10,FALSE)&gt;26,10,IF(VLOOKUP($A55,Resultaten!$A:$P,10,FALSE)&gt;12,15,IF(VLOOKUP($A55,Resultaten!$A:$P,10,FALSE)&gt;6,20,IF(VLOOKUP($A55,Resultaten!$A:$P,10,FALSE)="",0,25)))))</f>
        <v>15</v>
      </c>
      <c r="G55" s="6">
        <f>IF(VLOOKUP($A55,Resultaten!$A:$P,3,FALSE)&gt;34,1,IF(VLOOKUP($A55,Resultaten!$A:$P,3,FALSE)&gt;26,2,IF(VLOOKUP($A55,Resultaten!$A:$P,3,FALSE)&gt;12,3,IF(VLOOKUP($A55,Resultaten!$A:$P,3,FALSE)&gt;6,4,IF(VLOOKUP($A55,Resultaten!$A:$P,3,FALSE)="",0,5)))))</f>
        <v>1</v>
      </c>
      <c r="H55" s="6">
        <f>IF(VLOOKUP($A55,Resultaten!$A:$P,11,FALSE)&gt;38,5,IF(VLOOKUP($A55,Resultaten!$A:$P,11,FALSE)&gt;28,10,IF(VLOOKUP($A55,Resultaten!$A:$P,11,FALSE)&gt;12,15,IF(VLOOKUP($A55,Resultaten!$A:$P,11,FALSE)&gt;6,20,IF(VLOOKUP($A55,Resultaten!$A:$P,11,FALSE)="",0,25)))))</f>
        <v>0</v>
      </c>
      <c r="I55" s="6">
        <f>IF(VLOOKUP($A55,Resultaten!$A:$P,4,FALSE)&gt;38,1,IF(VLOOKUP($A55,Resultaten!$A:$P,4,FALSE)&gt;28,2,IF(VLOOKUP($A55,Resultaten!$A:$P,4,FALSE)&gt;12,3,IF(VLOOKUP($A55,Resultaten!$A:$P,4,FALSE)&gt;6,4,IF(VLOOKUP($A55,Resultaten!$A:$P,4,FALSE)="",0,5)))))</f>
        <v>3</v>
      </c>
      <c r="J55" s="6">
        <f>IF(ISERROR(VLOOKUP($A55,BNT!$A:$H,5,FALSE)=TRUE),0,IF(VLOOKUP($A55,BNT!$A:$H,5,FALSE)="JA",2,0))</f>
        <v>0</v>
      </c>
      <c r="K55" s="6">
        <f>IF(ISERROR(VLOOKUP($A55,BNT!$A:$H,4,FALSE)=TRUE),0,IF(VLOOKUP($A55,BNT!$A:$H,4,FALSE)="JA",1,0))</f>
        <v>0</v>
      </c>
      <c r="L55" s="10">
        <f>SUM(C55:E55)+SUM(F55:K55)</f>
        <v>37</v>
      </c>
      <c r="M55" s="7">
        <f>IF(VLOOKUP($A55,Resultaten!$A:$P,11,FALSE)&gt;38,5,IF(VLOOKUP($A55,Resultaten!$A:$P,11,FALSE)&gt;28,10,IF(VLOOKUP($A55,Resultaten!$A:$P,11,FALSE)&gt;12,15,IF(VLOOKUP($A55,Resultaten!$A:$P,11,FALSE)&gt;6,20,IF(VLOOKUP($A55,Resultaten!$A:$P,11,FALSE)="",0,25)))))</f>
        <v>0</v>
      </c>
      <c r="N55" s="7">
        <f>IF(VLOOKUP($A55,Resultaten!$A:$P,12,FALSE)&gt;38,5,IF(VLOOKUP($A55,Resultaten!$A:$P,12,FALSE)&gt;28,10,IF(VLOOKUP($A55,Resultaten!$A:$P,12,FALSE)&gt;12,15,IF(VLOOKUP($A55,Resultaten!$A:$P,12,FALSE)&gt;6,20,IF(VLOOKUP($A55,Resultaten!$A:$P,12,FALSE)="",0,25)))))</f>
        <v>15</v>
      </c>
      <c r="O55" s="7">
        <f>IF(VLOOKUP($A55,Resultaten!$A:$P,5,FALSE)&gt;38,2,IF(VLOOKUP($A55,Resultaten!$A:$P,5,FALSE)&gt;28,4,IF(VLOOKUP($A55,Resultaten!$A:$P,5,FALSE)&gt;12,6,IF(VLOOKUP($A55,Resultaten!$A:$P,5,FALSE)&gt;6,8,IF(VLOOKUP($A55,Resultaten!$A:$P,5,FALSE)="",0,10)))))</f>
        <v>0</v>
      </c>
      <c r="P55" s="7">
        <f>IF(ISERROR(VLOOKUP($A55,BNT!$A:$H,4,FALSE)=TRUE),0,IF(VLOOKUP($A55,BNT!$A:$H,4,FALSE)="JA",2,0))</f>
        <v>0</v>
      </c>
      <c r="Q55" s="7">
        <f>IF(ISERROR(VLOOKUP($A55,BNT!$A:$H,3,FALSE)=TRUE),0,IF(VLOOKUP($A55,BNT!$A:$H,3,FALSE)="JA",1,0))</f>
        <v>0</v>
      </c>
      <c r="R55" s="16">
        <f>SUM(C55:E55)+SUM(M55:Q55)</f>
        <v>33</v>
      </c>
      <c r="S55" s="12">
        <f>IF(VLOOKUP($A55,Resultaten!$A:$P,12,FALSE)&gt;38,5,IF(VLOOKUP($A55,Resultaten!$A:$P,12,FALSE)&gt;28,10,IF(VLOOKUP($A55,Resultaten!$A:$P,12,FALSE)&gt;12,15,IF(VLOOKUP($A55,Resultaten!$A:$P,12,FALSE)&gt;6,20,IF(VLOOKUP($A55,Resultaten!$A:$P,12,FALSE)="",0,25)))))</f>
        <v>15</v>
      </c>
      <c r="T55" s="12">
        <f>IF(VLOOKUP($A55,Resultaten!$A:$P,13,FALSE)&gt;38,5,IF(VLOOKUP($A55,Resultaten!$A:$P,13,FALSE)&gt;28,10,IF(VLOOKUP($A55,Resultaten!$A:$P,13,FALSE)&gt;12,15,IF(VLOOKUP($A55,Resultaten!$A:$P,13,FALSE)&gt;6,20,IF(VLOOKUP($A55,Resultaten!$A:$P,13,FALSE)="",0,25)))))</f>
        <v>0</v>
      </c>
      <c r="U55" s="12">
        <f>IF(VLOOKUP($A55,Resultaten!$A:$P,6,FALSE)&gt;38,2,IF(VLOOKUP($A55,Resultaten!$A:$P,6,FALSE)&gt;28,4,IF(VLOOKUP($A55,Resultaten!$A:$P,6,FALSE)&gt;12,6,IF(VLOOKUP($A55,Resultaten!$A:$P,6,FALSE)&gt;6,8,IF(VLOOKUP($A55,Resultaten!$A:$P,6,FALSE)="",0,10)))))</f>
        <v>0</v>
      </c>
      <c r="V55" s="12">
        <f>IF(ISERROR(VLOOKUP($A55,BNT!$A:$H,3,FALSE)=TRUE),0,IF(VLOOKUP($A55,BNT!$A:$H,3,FALSE)="JA",2,0))</f>
        <v>0</v>
      </c>
      <c r="W55" s="14">
        <f>SUM(C55:E55)+SUM(S55:V55)</f>
        <v>33</v>
      </c>
    </row>
    <row r="56" spans="1:23" x14ac:dyDescent="0.25">
      <c r="A56" s="25">
        <v>1068</v>
      </c>
      <c r="B56" s="25" t="str">
        <f>VLOOKUP($A56,Para!$D$1:$E$996,2,FALSE)</f>
        <v>Geranimo Bornem Basket</v>
      </c>
      <c r="C56" s="18">
        <f>VLOOKUP($A56,'Score Algemeen'!$A$3:$S$968,5,FALSE)</f>
        <v>10</v>
      </c>
      <c r="D56" s="18">
        <f>VLOOKUP($A56,'Score Algemeen'!$A:$S,10,FALSE)</f>
        <v>5</v>
      </c>
      <c r="E56" s="18">
        <f>VLOOKUP($A56,'Score Algemeen'!$A:$S,19,FALSE)</f>
        <v>8</v>
      </c>
      <c r="F56" s="6">
        <f>IF(VLOOKUP($A56,Resultaten!$A:$P,10,FALSE)&gt;34,5,IF(VLOOKUP($A56,Resultaten!$A:$P,10,FALSE)&gt;26,10,IF(VLOOKUP($A56,Resultaten!$A:$P,10,FALSE)&gt;12,15,IF(VLOOKUP($A56,Resultaten!$A:$P,10,FALSE)&gt;6,20,IF(VLOOKUP($A56,Resultaten!$A:$P,10,FALSE)="",0,25)))))</f>
        <v>0</v>
      </c>
      <c r="G56" s="6">
        <f>IF(VLOOKUP($A56,Resultaten!$A:$P,3,FALSE)&gt;34,1,IF(VLOOKUP($A56,Resultaten!$A:$P,3,FALSE)&gt;26,2,IF(VLOOKUP($A56,Resultaten!$A:$P,3,FALSE)&gt;12,3,IF(VLOOKUP($A56,Resultaten!$A:$P,3,FALSE)&gt;6,4,IF(VLOOKUP($A56,Resultaten!$A:$P,3,FALSE)="",0,5)))))</f>
        <v>0</v>
      </c>
      <c r="H56" s="6">
        <f>IF(VLOOKUP($A56,Resultaten!$A:$P,11,FALSE)&gt;38,5,IF(VLOOKUP($A56,Resultaten!$A:$P,11,FALSE)&gt;28,10,IF(VLOOKUP($A56,Resultaten!$A:$P,11,FALSE)&gt;12,15,IF(VLOOKUP($A56,Resultaten!$A:$P,11,FALSE)&gt;6,20,IF(VLOOKUP($A56,Resultaten!$A:$P,11,FALSE)="",0,25)))))</f>
        <v>0</v>
      </c>
      <c r="I56" s="6">
        <f>IF(VLOOKUP($A56,Resultaten!$A:$P,4,FALSE)&gt;38,1,IF(VLOOKUP($A56,Resultaten!$A:$P,4,FALSE)&gt;28,2,IF(VLOOKUP($A56,Resultaten!$A:$P,4,FALSE)&gt;12,3,IF(VLOOKUP($A56,Resultaten!$A:$P,4,FALSE)&gt;6,4,IF(VLOOKUP($A56,Resultaten!$A:$P,4,FALSE)="",0,5)))))</f>
        <v>0</v>
      </c>
      <c r="J56" s="6">
        <f>IF(ISERROR(VLOOKUP($A56,BNT!$A:$H,5,FALSE)=TRUE),0,IF(VLOOKUP($A56,BNT!$A:$H,5,FALSE)="JA",2,0))</f>
        <v>0</v>
      </c>
      <c r="K56" s="6">
        <f>IF(ISERROR(VLOOKUP($A56,BNT!$A:$H,4,FALSE)=TRUE),0,IF(VLOOKUP($A56,BNT!$A:$H,4,FALSE)="JA",1,0))</f>
        <v>0</v>
      </c>
      <c r="L56" s="10">
        <f>SUM(C56:E56)+SUM(F56:K56)</f>
        <v>23</v>
      </c>
      <c r="M56" s="7">
        <f>IF(VLOOKUP($A56,Resultaten!$A:$P,11,FALSE)&gt;38,5,IF(VLOOKUP($A56,Resultaten!$A:$P,11,FALSE)&gt;28,10,IF(VLOOKUP($A56,Resultaten!$A:$P,11,FALSE)&gt;12,15,IF(VLOOKUP($A56,Resultaten!$A:$P,11,FALSE)&gt;6,20,IF(VLOOKUP($A56,Resultaten!$A:$P,11,FALSE)="",0,25)))))</f>
        <v>0</v>
      </c>
      <c r="N56" s="7">
        <f>IF(VLOOKUP($A56,Resultaten!$A:$P,12,FALSE)&gt;38,5,IF(VLOOKUP($A56,Resultaten!$A:$P,12,FALSE)&gt;28,10,IF(VLOOKUP($A56,Resultaten!$A:$P,12,FALSE)&gt;12,15,IF(VLOOKUP($A56,Resultaten!$A:$P,12,FALSE)&gt;6,20,IF(VLOOKUP($A56,Resultaten!$A:$P,12,FALSE)="",0,25)))))</f>
        <v>5</v>
      </c>
      <c r="O56" s="7">
        <f>IF(VLOOKUP($A56,Resultaten!$A:$P,5,FALSE)&gt;38,2,IF(VLOOKUP($A56,Resultaten!$A:$P,5,FALSE)&gt;28,4,IF(VLOOKUP($A56,Resultaten!$A:$P,5,FALSE)&gt;12,6,IF(VLOOKUP($A56,Resultaten!$A:$P,5,FALSE)&gt;6,8,IF(VLOOKUP($A56,Resultaten!$A:$P,5,FALSE)="",0,10)))))</f>
        <v>0</v>
      </c>
      <c r="P56" s="7">
        <f>IF(ISERROR(VLOOKUP($A56,BNT!$A:$H,4,FALSE)=TRUE),0,IF(VLOOKUP($A56,BNT!$A:$H,4,FALSE)="JA",2,0))</f>
        <v>0</v>
      </c>
      <c r="Q56" s="7">
        <f>IF(ISERROR(VLOOKUP($A56,BNT!$A:$H,3,FALSE)=TRUE),0,IF(VLOOKUP($A56,BNT!$A:$H,3,FALSE)="JA",1,0))</f>
        <v>0</v>
      </c>
      <c r="R56" s="16">
        <f>SUM(C56:E56)+SUM(M56:Q56)</f>
        <v>28</v>
      </c>
      <c r="S56" s="12">
        <f>IF(VLOOKUP($A56,Resultaten!$A:$P,12,FALSE)&gt;38,5,IF(VLOOKUP($A56,Resultaten!$A:$P,12,FALSE)&gt;28,10,IF(VLOOKUP($A56,Resultaten!$A:$P,12,FALSE)&gt;12,15,IF(VLOOKUP($A56,Resultaten!$A:$P,12,FALSE)&gt;6,20,IF(VLOOKUP($A56,Resultaten!$A:$P,12,FALSE)="",0,25)))))</f>
        <v>5</v>
      </c>
      <c r="T56" s="12">
        <f>IF(VLOOKUP($A56,Resultaten!$A:$P,13,FALSE)&gt;38,5,IF(VLOOKUP($A56,Resultaten!$A:$P,13,FALSE)&gt;28,10,IF(VLOOKUP($A56,Resultaten!$A:$P,13,FALSE)&gt;12,15,IF(VLOOKUP($A56,Resultaten!$A:$P,13,FALSE)&gt;6,20,IF(VLOOKUP($A56,Resultaten!$A:$P,13,FALSE)="",0,25)))))</f>
        <v>5</v>
      </c>
      <c r="U56" s="12">
        <f>IF(VLOOKUP($A56,Resultaten!$A:$P,6,FALSE)&gt;38,2,IF(VLOOKUP($A56,Resultaten!$A:$P,6,FALSE)&gt;28,4,IF(VLOOKUP($A56,Resultaten!$A:$P,6,FALSE)&gt;12,6,IF(VLOOKUP($A56,Resultaten!$A:$P,6,FALSE)&gt;6,8,IF(VLOOKUP($A56,Resultaten!$A:$P,6,FALSE)="",0,10)))))</f>
        <v>0</v>
      </c>
      <c r="V56" s="12">
        <f>IF(ISERROR(VLOOKUP($A56,BNT!$A:$H,3,FALSE)=TRUE),0,IF(VLOOKUP($A56,BNT!$A:$H,3,FALSE)="JA",2,0))</f>
        <v>0</v>
      </c>
      <c r="W56" s="14">
        <f>SUM(C56:E56)+SUM(S56:V56)</f>
        <v>33</v>
      </c>
    </row>
    <row r="57" spans="1:23" x14ac:dyDescent="0.25">
      <c r="A57" s="25">
        <v>1665</v>
      </c>
      <c r="B57" s="25" t="str">
        <f>VLOOKUP($A57,Para!$D$1:$E$996,2,FALSE)</f>
        <v>Nieuwerkerken</v>
      </c>
      <c r="C57" s="18">
        <f>VLOOKUP($A57,'Score Algemeen'!$A$3:$S$968,5,FALSE)</f>
        <v>10</v>
      </c>
      <c r="D57" s="18">
        <f>VLOOKUP($A57,'Score Algemeen'!$A:$S,10,FALSE)</f>
        <v>6</v>
      </c>
      <c r="E57" s="18">
        <f>VLOOKUP($A57,'Score Algemeen'!$A:$S,19,FALSE)</f>
        <v>4</v>
      </c>
      <c r="F57" s="6">
        <f>IF(VLOOKUP($A57,Resultaten!$A:$P,10,FALSE)&gt;34,5,IF(VLOOKUP($A57,Resultaten!$A:$P,10,FALSE)&gt;26,10,IF(VLOOKUP($A57,Resultaten!$A:$P,10,FALSE)&gt;12,15,IF(VLOOKUP($A57,Resultaten!$A:$P,10,FALSE)&gt;6,20,IF(VLOOKUP($A57,Resultaten!$A:$P,10,FALSE)="",0,25)))))</f>
        <v>0</v>
      </c>
      <c r="G57" s="6">
        <f>IF(VLOOKUP($A57,Resultaten!$A:$P,3,FALSE)&gt;34,1,IF(VLOOKUP($A57,Resultaten!$A:$P,3,FALSE)&gt;26,2,IF(VLOOKUP($A57,Resultaten!$A:$P,3,FALSE)&gt;12,3,IF(VLOOKUP($A57,Resultaten!$A:$P,3,FALSE)&gt;6,4,IF(VLOOKUP($A57,Resultaten!$A:$P,3,FALSE)="",0,5)))))</f>
        <v>0</v>
      </c>
      <c r="H57" s="6">
        <f>IF(VLOOKUP($A57,Resultaten!$A:$P,11,FALSE)&gt;38,5,IF(VLOOKUP($A57,Resultaten!$A:$P,11,FALSE)&gt;28,10,IF(VLOOKUP($A57,Resultaten!$A:$P,11,FALSE)&gt;12,15,IF(VLOOKUP($A57,Resultaten!$A:$P,11,FALSE)&gt;6,20,IF(VLOOKUP($A57,Resultaten!$A:$P,11,FALSE)="",0,25)))))</f>
        <v>15</v>
      </c>
      <c r="I57" s="6">
        <f>IF(VLOOKUP($A57,Resultaten!$A:$P,4,FALSE)&gt;38,1,IF(VLOOKUP($A57,Resultaten!$A:$P,4,FALSE)&gt;28,2,IF(VLOOKUP($A57,Resultaten!$A:$P,4,FALSE)&gt;12,3,IF(VLOOKUP($A57,Resultaten!$A:$P,4,FALSE)&gt;6,4,IF(VLOOKUP($A57,Resultaten!$A:$P,4,FALSE)="",0,5)))))</f>
        <v>1</v>
      </c>
      <c r="J57" s="6">
        <f>IF(ISERROR(VLOOKUP($A57,BNT!$A:$H,5,FALSE)=TRUE),0,IF(VLOOKUP($A57,BNT!$A:$H,5,FALSE)="JA",2,0))</f>
        <v>0</v>
      </c>
      <c r="K57" s="6">
        <f>IF(ISERROR(VLOOKUP($A57,BNT!$A:$H,4,FALSE)=TRUE),0,IF(VLOOKUP($A57,BNT!$A:$H,4,FALSE)="JA",1,0))</f>
        <v>0</v>
      </c>
      <c r="L57" s="10">
        <f>SUM(C57:E57)+SUM(F57:K57)</f>
        <v>36</v>
      </c>
      <c r="M57" s="7">
        <f>IF(VLOOKUP($A57,Resultaten!$A:$P,11,FALSE)&gt;38,5,IF(VLOOKUP($A57,Resultaten!$A:$P,11,FALSE)&gt;28,10,IF(VLOOKUP($A57,Resultaten!$A:$P,11,FALSE)&gt;12,15,IF(VLOOKUP($A57,Resultaten!$A:$P,11,FALSE)&gt;6,20,IF(VLOOKUP($A57,Resultaten!$A:$P,11,FALSE)="",0,25)))))</f>
        <v>15</v>
      </c>
      <c r="N57" s="7">
        <f>IF(VLOOKUP($A57,Resultaten!$A:$P,12,FALSE)&gt;38,5,IF(VLOOKUP($A57,Resultaten!$A:$P,12,FALSE)&gt;28,10,IF(VLOOKUP($A57,Resultaten!$A:$P,12,FALSE)&gt;12,15,IF(VLOOKUP($A57,Resultaten!$A:$P,12,FALSE)&gt;6,20,IF(VLOOKUP($A57,Resultaten!$A:$P,12,FALSE)="",0,25)))))</f>
        <v>5</v>
      </c>
      <c r="O57" s="7">
        <f>IF(VLOOKUP($A57,Resultaten!$A:$P,5,FALSE)&gt;38,2,IF(VLOOKUP($A57,Resultaten!$A:$P,5,FALSE)&gt;28,4,IF(VLOOKUP($A57,Resultaten!$A:$P,5,FALSE)&gt;12,6,IF(VLOOKUP($A57,Resultaten!$A:$P,5,FALSE)&gt;6,8,IF(VLOOKUP($A57,Resultaten!$A:$P,5,FALSE)="",0,10)))))</f>
        <v>2</v>
      </c>
      <c r="P57" s="7">
        <f>IF(ISERROR(VLOOKUP($A57,BNT!$A:$H,4,FALSE)=TRUE),0,IF(VLOOKUP($A57,BNT!$A:$H,4,FALSE)="JA",2,0))</f>
        <v>0</v>
      </c>
      <c r="Q57" s="7">
        <f>IF(ISERROR(VLOOKUP($A57,BNT!$A:$H,3,FALSE)=TRUE),0,IF(VLOOKUP($A57,BNT!$A:$H,3,FALSE)="JA",1,0))</f>
        <v>0</v>
      </c>
      <c r="R57" s="16">
        <f>SUM(C57:E57)+SUM(M57:Q57)</f>
        <v>42</v>
      </c>
      <c r="S57" s="12">
        <f>IF(VLOOKUP($A57,Resultaten!$A:$P,12,FALSE)&gt;38,5,IF(VLOOKUP($A57,Resultaten!$A:$P,12,FALSE)&gt;28,10,IF(VLOOKUP($A57,Resultaten!$A:$P,12,FALSE)&gt;12,15,IF(VLOOKUP($A57,Resultaten!$A:$P,12,FALSE)&gt;6,20,IF(VLOOKUP($A57,Resultaten!$A:$P,12,FALSE)="",0,25)))))</f>
        <v>5</v>
      </c>
      <c r="T57" s="12">
        <f>IF(VLOOKUP($A57,Resultaten!$A:$P,13,FALSE)&gt;38,5,IF(VLOOKUP($A57,Resultaten!$A:$P,13,FALSE)&gt;28,10,IF(VLOOKUP($A57,Resultaten!$A:$P,13,FALSE)&gt;12,15,IF(VLOOKUP($A57,Resultaten!$A:$P,13,FALSE)&gt;6,20,IF(VLOOKUP($A57,Resultaten!$A:$P,13,FALSE)="",0,25)))))</f>
        <v>5</v>
      </c>
      <c r="U57" s="12">
        <f>IF(VLOOKUP($A57,Resultaten!$A:$P,6,FALSE)&gt;38,2,IF(VLOOKUP($A57,Resultaten!$A:$P,6,FALSE)&gt;28,4,IF(VLOOKUP($A57,Resultaten!$A:$P,6,FALSE)&gt;12,6,IF(VLOOKUP($A57,Resultaten!$A:$P,6,FALSE)&gt;6,8,IF(VLOOKUP($A57,Resultaten!$A:$P,6,FALSE)="",0,10)))))</f>
        <v>2</v>
      </c>
      <c r="V57" s="12">
        <f>IF(ISERROR(VLOOKUP($A57,BNT!$A:$H,3,FALSE)=TRUE),0,IF(VLOOKUP($A57,BNT!$A:$H,3,FALSE)="JA",2,0))</f>
        <v>0</v>
      </c>
      <c r="W57" s="14">
        <f>SUM(C57:E57)+SUM(S57:V57)</f>
        <v>32</v>
      </c>
    </row>
    <row r="58" spans="1:23" x14ac:dyDescent="0.25">
      <c r="A58" s="25">
        <v>261</v>
      </c>
      <c r="B58" s="25" t="str">
        <f>VLOOKUP($A58,Para!$D$1:$E$996,2,FALSE)</f>
        <v>Basket Midwest Izegem</v>
      </c>
      <c r="C58" s="18">
        <f>VLOOKUP($A58,'Score Algemeen'!$A$3:$S$968,5,FALSE)</f>
        <v>10</v>
      </c>
      <c r="D58" s="18">
        <f>VLOOKUP($A58,'Score Algemeen'!$A:$S,10,FALSE)</f>
        <v>4</v>
      </c>
      <c r="E58" s="18">
        <f>VLOOKUP($A58,'Score Algemeen'!$A:$S,19,FALSE)</f>
        <v>6</v>
      </c>
      <c r="F58" s="6">
        <f>IF(VLOOKUP($A58,Resultaten!$A:$P,10,FALSE)&gt;34,5,IF(VLOOKUP($A58,Resultaten!$A:$P,10,FALSE)&gt;26,10,IF(VLOOKUP($A58,Resultaten!$A:$P,10,FALSE)&gt;12,15,IF(VLOOKUP($A58,Resultaten!$A:$P,10,FALSE)&gt;6,20,IF(VLOOKUP($A58,Resultaten!$A:$P,10,FALSE)="",0,25)))))</f>
        <v>10</v>
      </c>
      <c r="G58" s="6">
        <f>IF(VLOOKUP($A58,Resultaten!$A:$P,3,FALSE)&gt;34,1,IF(VLOOKUP($A58,Resultaten!$A:$P,3,FALSE)&gt;26,2,IF(VLOOKUP($A58,Resultaten!$A:$P,3,FALSE)&gt;12,3,IF(VLOOKUP($A58,Resultaten!$A:$P,3,FALSE)&gt;6,4,IF(VLOOKUP($A58,Resultaten!$A:$P,3,FALSE)="",0,5)))))</f>
        <v>3</v>
      </c>
      <c r="H58" s="6">
        <f>IF(VLOOKUP($A58,Resultaten!$A:$P,11,FALSE)&gt;38,5,IF(VLOOKUP($A58,Resultaten!$A:$P,11,FALSE)&gt;28,10,IF(VLOOKUP($A58,Resultaten!$A:$P,11,FALSE)&gt;12,15,IF(VLOOKUP($A58,Resultaten!$A:$P,11,FALSE)&gt;6,20,IF(VLOOKUP($A58,Resultaten!$A:$P,11,FALSE)="",0,25)))))</f>
        <v>10</v>
      </c>
      <c r="I58" s="6">
        <f>IF(VLOOKUP($A58,Resultaten!$A:$P,4,FALSE)&gt;38,1,IF(VLOOKUP($A58,Resultaten!$A:$P,4,FALSE)&gt;28,2,IF(VLOOKUP($A58,Resultaten!$A:$P,4,FALSE)&gt;12,3,IF(VLOOKUP($A58,Resultaten!$A:$P,4,FALSE)&gt;6,4,IF(VLOOKUP($A58,Resultaten!$A:$P,4,FALSE)="",0,5)))))</f>
        <v>1</v>
      </c>
      <c r="J58" s="6">
        <f>IF(ISERROR(VLOOKUP($A58,BNT!$A:$H,5,FALSE)=TRUE),0,IF(VLOOKUP($A58,BNT!$A:$H,5,FALSE)="JA",2,0))</f>
        <v>0</v>
      </c>
      <c r="K58" s="6">
        <f>IF(ISERROR(VLOOKUP($A58,BNT!$A:$H,4,FALSE)=TRUE),0,IF(VLOOKUP($A58,BNT!$A:$H,4,FALSE)="JA",1,0))</f>
        <v>0</v>
      </c>
      <c r="L58" s="10">
        <f>SUM(C58:E58)+SUM(F58:K58)</f>
        <v>44</v>
      </c>
      <c r="M58" s="7">
        <f>IF(VLOOKUP($A58,Resultaten!$A:$P,11,FALSE)&gt;38,5,IF(VLOOKUP($A58,Resultaten!$A:$P,11,FALSE)&gt;28,10,IF(VLOOKUP($A58,Resultaten!$A:$P,11,FALSE)&gt;12,15,IF(VLOOKUP($A58,Resultaten!$A:$P,11,FALSE)&gt;6,20,IF(VLOOKUP($A58,Resultaten!$A:$P,11,FALSE)="",0,25)))))</f>
        <v>10</v>
      </c>
      <c r="N58" s="7">
        <f>IF(VLOOKUP($A58,Resultaten!$A:$P,12,FALSE)&gt;38,5,IF(VLOOKUP($A58,Resultaten!$A:$P,12,FALSE)&gt;28,10,IF(VLOOKUP($A58,Resultaten!$A:$P,12,FALSE)&gt;12,15,IF(VLOOKUP($A58,Resultaten!$A:$P,12,FALSE)&gt;6,20,IF(VLOOKUP($A58,Resultaten!$A:$P,12,FALSE)="",0,25)))))</f>
        <v>5</v>
      </c>
      <c r="O58" s="7">
        <f>IF(VLOOKUP($A58,Resultaten!$A:$P,5,FALSE)&gt;38,2,IF(VLOOKUP($A58,Resultaten!$A:$P,5,FALSE)&gt;28,4,IF(VLOOKUP($A58,Resultaten!$A:$P,5,FALSE)&gt;12,6,IF(VLOOKUP($A58,Resultaten!$A:$P,5,FALSE)&gt;6,8,IF(VLOOKUP($A58,Resultaten!$A:$P,5,FALSE)="",0,10)))))</f>
        <v>0</v>
      </c>
      <c r="P58" s="7">
        <f>IF(ISERROR(VLOOKUP($A58,BNT!$A:$H,4,FALSE)=TRUE),0,IF(VLOOKUP($A58,BNT!$A:$H,4,FALSE)="JA",2,0))</f>
        <v>0</v>
      </c>
      <c r="Q58" s="7">
        <f>IF(ISERROR(VLOOKUP($A58,BNT!$A:$H,3,FALSE)=TRUE),0,IF(VLOOKUP($A58,BNT!$A:$H,3,FALSE)="JA",1,0))</f>
        <v>0</v>
      </c>
      <c r="R58" s="16">
        <f>SUM(C58:E58)+SUM(M58:Q58)</f>
        <v>35</v>
      </c>
      <c r="S58" s="12">
        <f>IF(VLOOKUP($A58,Resultaten!$A:$P,12,FALSE)&gt;38,5,IF(VLOOKUP($A58,Resultaten!$A:$P,12,FALSE)&gt;28,10,IF(VLOOKUP($A58,Resultaten!$A:$P,12,FALSE)&gt;12,15,IF(VLOOKUP($A58,Resultaten!$A:$P,12,FALSE)&gt;6,20,IF(VLOOKUP($A58,Resultaten!$A:$P,12,FALSE)="",0,25)))))</f>
        <v>5</v>
      </c>
      <c r="T58" s="12">
        <f>IF(VLOOKUP($A58,Resultaten!$A:$P,13,FALSE)&gt;38,5,IF(VLOOKUP($A58,Resultaten!$A:$P,13,FALSE)&gt;28,10,IF(VLOOKUP($A58,Resultaten!$A:$P,13,FALSE)&gt;12,15,IF(VLOOKUP($A58,Resultaten!$A:$P,13,FALSE)&gt;6,20,IF(VLOOKUP($A58,Resultaten!$A:$P,13,FALSE)="",0,25)))))</f>
        <v>5</v>
      </c>
      <c r="U58" s="12">
        <f>IF(VLOOKUP($A58,Resultaten!$A:$P,6,FALSE)&gt;38,2,IF(VLOOKUP($A58,Resultaten!$A:$P,6,FALSE)&gt;28,4,IF(VLOOKUP($A58,Resultaten!$A:$P,6,FALSE)&gt;12,6,IF(VLOOKUP($A58,Resultaten!$A:$P,6,FALSE)&gt;6,8,IF(VLOOKUP($A58,Resultaten!$A:$P,6,FALSE)="",0,10)))))</f>
        <v>2</v>
      </c>
      <c r="V58" s="12">
        <f>IF(ISERROR(VLOOKUP($A58,BNT!$A:$H,3,FALSE)=TRUE),0,IF(VLOOKUP($A58,BNT!$A:$H,3,FALSE)="JA",2,0))</f>
        <v>0</v>
      </c>
      <c r="W58" s="14">
        <f>SUM(C58:E58)+SUM(S58:V58)</f>
        <v>32</v>
      </c>
    </row>
    <row r="59" spans="1:23" x14ac:dyDescent="0.25">
      <c r="A59" s="25">
        <v>1150</v>
      </c>
      <c r="B59" s="25" t="str">
        <f>VLOOKUP($A59,Para!$D$1:$E$996,2,FALSE)</f>
        <v>Basket Sijsele</v>
      </c>
      <c r="C59" s="18">
        <f>VLOOKUP($A59,'Score Algemeen'!$A$3:$S$968,5,FALSE)</f>
        <v>8</v>
      </c>
      <c r="D59" s="18">
        <f>VLOOKUP($A59,'Score Algemeen'!$A:$S,10,FALSE)</f>
        <v>10</v>
      </c>
      <c r="E59" s="18">
        <f>VLOOKUP($A59,'Score Algemeen'!$A:$S,19,FALSE)</f>
        <v>4</v>
      </c>
      <c r="F59" s="6">
        <f>IF(VLOOKUP($A59,Resultaten!$A:$P,10,FALSE)&gt;34,5,IF(VLOOKUP($A59,Resultaten!$A:$P,10,FALSE)&gt;26,10,IF(VLOOKUP($A59,Resultaten!$A:$P,10,FALSE)&gt;12,15,IF(VLOOKUP($A59,Resultaten!$A:$P,10,FALSE)&gt;6,20,IF(VLOOKUP($A59,Resultaten!$A:$P,10,FALSE)="",0,25)))))</f>
        <v>15</v>
      </c>
      <c r="G59" s="6">
        <f>IF(VLOOKUP($A59,Resultaten!$A:$P,3,FALSE)&gt;34,1,IF(VLOOKUP($A59,Resultaten!$A:$P,3,FALSE)&gt;26,2,IF(VLOOKUP($A59,Resultaten!$A:$P,3,FALSE)&gt;12,3,IF(VLOOKUP($A59,Resultaten!$A:$P,3,FALSE)&gt;6,4,IF(VLOOKUP($A59,Resultaten!$A:$P,3,FALSE)="",0,5)))))</f>
        <v>1</v>
      </c>
      <c r="H59" s="6">
        <f>IF(VLOOKUP($A59,Resultaten!$A:$P,11,FALSE)&gt;38,5,IF(VLOOKUP($A59,Resultaten!$A:$P,11,FALSE)&gt;28,10,IF(VLOOKUP($A59,Resultaten!$A:$P,11,FALSE)&gt;12,15,IF(VLOOKUP($A59,Resultaten!$A:$P,11,FALSE)&gt;6,20,IF(VLOOKUP($A59,Resultaten!$A:$P,11,FALSE)="",0,25)))))</f>
        <v>0</v>
      </c>
      <c r="I59" s="6">
        <f>IF(VLOOKUP($A59,Resultaten!$A:$P,4,FALSE)&gt;38,1,IF(VLOOKUP($A59,Resultaten!$A:$P,4,FALSE)&gt;28,2,IF(VLOOKUP($A59,Resultaten!$A:$P,4,FALSE)&gt;12,3,IF(VLOOKUP($A59,Resultaten!$A:$P,4,FALSE)&gt;6,4,IF(VLOOKUP($A59,Resultaten!$A:$P,4,FALSE)="",0,5)))))</f>
        <v>0</v>
      </c>
      <c r="J59" s="6">
        <f>IF(ISERROR(VLOOKUP($A59,BNT!$A:$H,5,FALSE)=TRUE),0,IF(VLOOKUP($A59,BNT!$A:$H,5,FALSE)="JA",2,0))</f>
        <v>0</v>
      </c>
      <c r="K59" s="6">
        <f>IF(ISERROR(VLOOKUP($A59,BNT!$A:$H,4,FALSE)=TRUE),0,IF(VLOOKUP($A59,BNT!$A:$H,4,FALSE)="JA",1,0))</f>
        <v>0</v>
      </c>
      <c r="L59" s="10">
        <f>SUM(C59:E59)+SUM(F59:K59)</f>
        <v>38</v>
      </c>
      <c r="M59" s="7">
        <f>IF(VLOOKUP($A59,Resultaten!$A:$P,11,FALSE)&gt;38,5,IF(VLOOKUP($A59,Resultaten!$A:$P,11,FALSE)&gt;28,10,IF(VLOOKUP($A59,Resultaten!$A:$P,11,FALSE)&gt;12,15,IF(VLOOKUP($A59,Resultaten!$A:$P,11,FALSE)&gt;6,20,IF(VLOOKUP($A59,Resultaten!$A:$P,11,FALSE)="",0,25)))))</f>
        <v>0</v>
      </c>
      <c r="N59" s="7">
        <f>IF(VLOOKUP($A59,Resultaten!$A:$P,12,FALSE)&gt;38,5,IF(VLOOKUP($A59,Resultaten!$A:$P,12,FALSE)&gt;28,10,IF(VLOOKUP($A59,Resultaten!$A:$P,12,FALSE)&gt;12,15,IF(VLOOKUP($A59,Resultaten!$A:$P,12,FALSE)&gt;6,20,IF(VLOOKUP($A59,Resultaten!$A:$P,12,FALSE)="",0,25)))))</f>
        <v>10</v>
      </c>
      <c r="O59" s="7">
        <f>IF(VLOOKUP($A59,Resultaten!$A:$P,5,FALSE)&gt;38,2,IF(VLOOKUP($A59,Resultaten!$A:$P,5,FALSE)&gt;28,4,IF(VLOOKUP($A59,Resultaten!$A:$P,5,FALSE)&gt;12,6,IF(VLOOKUP($A59,Resultaten!$A:$P,5,FALSE)&gt;6,8,IF(VLOOKUP($A59,Resultaten!$A:$P,5,FALSE)="",0,10)))))</f>
        <v>2</v>
      </c>
      <c r="P59" s="7">
        <f>IF(ISERROR(VLOOKUP($A59,BNT!$A:$H,4,FALSE)=TRUE),0,IF(VLOOKUP($A59,BNT!$A:$H,4,FALSE)="JA",2,0))</f>
        <v>0</v>
      </c>
      <c r="Q59" s="7">
        <f>IF(ISERROR(VLOOKUP($A59,BNT!$A:$H,3,FALSE)=TRUE),0,IF(VLOOKUP($A59,BNT!$A:$H,3,FALSE)="JA",1,0))</f>
        <v>0</v>
      </c>
      <c r="R59" s="16">
        <f>SUM(C59:E59)+SUM(M59:Q59)</f>
        <v>34</v>
      </c>
      <c r="S59" s="12">
        <f>IF(VLOOKUP($A59,Resultaten!$A:$P,12,FALSE)&gt;38,5,IF(VLOOKUP($A59,Resultaten!$A:$P,12,FALSE)&gt;28,10,IF(VLOOKUP($A59,Resultaten!$A:$P,12,FALSE)&gt;12,15,IF(VLOOKUP($A59,Resultaten!$A:$P,12,FALSE)&gt;6,20,IF(VLOOKUP($A59,Resultaten!$A:$P,12,FALSE)="",0,25)))))</f>
        <v>10</v>
      </c>
      <c r="T59" s="12">
        <f>IF(VLOOKUP($A59,Resultaten!$A:$P,13,FALSE)&gt;38,5,IF(VLOOKUP($A59,Resultaten!$A:$P,13,FALSE)&gt;28,10,IF(VLOOKUP($A59,Resultaten!$A:$P,13,FALSE)&gt;12,15,IF(VLOOKUP($A59,Resultaten!$A:$P,13,FALSE)&gt;6,20,IF(VLOOKUP($A59,Resultaten!$A:$P,13,FALSE)="",0,25)))))</f>
        <v>0</v>
      </c>
      <c r="U59" s="12">
        <f>IF(VLOOKUP($A59,Resultaten!$A:$P,6,FALSE)&gt;38,2,IF(VLOOKUP($A59,Resultaten!$A:$P,6,FALSE)&gt;28,4,IF(VLOOKUP($A59,Resultaten!$A:$P,6,FALSE)&gt;12,6,IF(VLOOKUP($A59,Resultaten!$A:$P,6,FALSE)&gt;6,8,IF(VLOOKUP($A59,Resultaten!$A:$P,6,FALSE)="",0,10)))))</f>
        <v>0</v>
      </c>
      <c r="V59" s="12">
        <f>IF(ISERROR(VLOOKUP($A59,BNT!$A:$H,3,FALSE)=TRUE),0,IF(VLOOKUP($A59,BNT!$A:$H,3,FALSE)="JA",2,0))</f>
        <v>0</v>
      </c>
      <c r="W59" s="14">
        <f>SUM(C59:E59)+SUM(S59:V59)</f>
        <v>32</v>
      </c>
    </row>
    <row r="60" spans="1:23" x14ac:dyDescent="0.25">
      <c r="A60" s="25">
        <v>1278</v>
      </c>
      <c r="B60" s="25" t="str">
        <f>VLOOKUP($A60,Para!$D$1:$E$996,2,FALSE)</f>
        <v>KBBC Sparta Laarne</v>
      </c>
      <c r="C60" s="18">
        <f>VLOOKUP($A60,'Score Algemeen'!$A$3:$S$968,5,FALSE)</f>
        <v>10</v>
      </c>
      <c r="D60" s="18">
        <f>VLOOKUP($A60,'Score Algemeen'!$A:$S,10,FALSE)</f>
        <v>4</v>
      </c>
      <c r="E60" s="18">
        <f>VLOOKUP($A60,'Score Algemeen'!$A:$S,19,FALSE)</f>
        <v>5</v>
      </c>
      <c r="F60" s="6">
        <f>IF(VLOOKUP($A60,Resultaten!$A:$P,10,FALSE)&gt;34,5,IF(VLOOKUP($A60,Resultaten!$A:$P,10,FALSE)&gt;26,10,IF(VLOOKUP($A60,Resultaten!$A:$P,10,FALSE)&gt;12,15,IF(VLOOKUP($A60,Resultaten!$A:$P,10,FALSE)&gt;6,20,IF(VLOOKUP($A60,Resultaten!$A:$P,10,FALSE)="",0,25)))))</f>
        <v>5</v>
      </c>
      <c r="G60" s="6">
        <f>IF(VLOOKUP($A60,Resultaten!$A:$P,3,FALSE)&gt;34,1,IF(VLOOKUP($A60,Resultaten!$A:$P,3,FALSE)&gt;26,2,IF(VLOOKUP($A60,Resultaten!$A:$P,3,FALSE)&gt;12,3,IF(VLOOKUP($A60,Resultaten!$A:$P,3,FALSE)&gt;6,4,IF(VLOOKUP($A60,Resultaten!$A:$P,3,FALSE)="",0,5)))))</f>
        <v>1</v>
      </c>
      <c r="H60" s="6">
        <f>IF(VLOOKUP($A60,Resultaten!$A:$P,11,FALSE)&gt;38,5,IF(VLOOKUP($A60,Resultaten!$A:$P,11,FALSE)&gt;28,10,IF(VLOOKUP($A60,Resultaten!$A:$P,11,FALSE)&gt;12,15,IF(VLOOKUP($A60,Resultaten!$A:$P,11,FALSE)&gt;6,20,IF(VLOOKUP($A60,Resultaten!$A:$P,11,FALSE)="",0,25)))))</f>
        <v>10</v>
      </c>
      <c r="I60" s="6">
        <f>IF(VLOOKUP($A60,Resultaten!$A:$P,4,FALSE)&gt;38,1,IF(VLOOKUP($A60,Resultaten!$A:$P,4,FALSE)&gt;28,2,IF(VLOOKUP($A60,Resultaten!$A:$P,4,FALSE)&gt;12,3,IF(VLOOKUP($A60,Resultaten!$A:$P,4,FALSE)&gt;6,4,IF(VLOOKUP($A60,Resultaten!$A:$P,4,FALSE)="",0,5)))))</f>
        <v>2</v>
      </c>
      <c r="J60" s="6">
        <f>IF(ISERROR(VLOOKUP($A60,BNT!$A:$H,5,FALSE)=TRUE),0,IF(VLOOKUP($A60,BNT!$A:$H,5,FALSE)="JA",2,0))</f>
        <v>0</v>
      </c>
      <c r="K60" s="6">
        <f>IF(ISERROR(VLOOKUP($A60,BNT!$A:$H,4,FALSE)=TRUE),0,IF(VLOOKUP($A60,BNT!$A:$H,4,FALSE)="JA",1,0))</f>
        <v>0</v>
      </c>
      <c r="L60" s="10">
        <f>SUM(C60:E60)+SUM(F60:K60)</f>
        <v>37</v>
      </c>
      <c r="M60" s="7">
        <f>IF(VLOOKUP($A60,Resultaten!$A:$P,11,FALSE)&gt;38,5,IF(VLOOKUP($A60,Resultaten!$A:$P,11,FALSE)&gt;28,10,IF(VLOOKUP($A60,Resultaten!$A:$P,11,FALSE)&gt;12,15,IF(VLOOKUP($A60,Resultaten!$A:$P,11,FALSE)&gt;6,20,IF(VLOOKUP($A60,Resultaten!$A:$P,11,FALSE)="",0,25)))))</f>
        <v>10</v>
      </c>
      <c r="N60" s="7">
        <f>IF(VLOOKUP($A60,Resultaten!$A:$P,12,FALSE)&gt;38,5,IF(VLOOKUP($A60,Resultaten!$A:$P,12,FALSE)&gt;28,10,IF(VLOOKUP($A60,Resultaten!$A:$P,12,FALSE)&gt;12,15,IF(VLOOKUP($A60,Resultaten!$A:$P,12,FALSE)&gt;6,20,IF(VLOOKUP($A60,Resultaten!$A:$P,12,FALSE)="",0,25)))))</f>
        <v>5</v>
      </c>
      <c r="O60" s="7">
        <f>IF(VLOOKUP($A60,Resultaten!$A:$P,5,FALSE)&gt;38,2,IF(VLOOKUP($A60,Resultaten!$A:$P,5,FALSE)&gt;28,4,IF(VLOOKUP($A60,Resultaten!$A:$P,5,FALSE)&gt;12,6,IF(VLOOKUP($A60,Resultaten!$A:$P,5,FALSE)&gt;6,8,IF(VLOOKUP($A60,Resultaten!$A:$P,5,FALSE)="",0,10)))))</f>
        <v>2</v>
      </c>
      <c r="P60" s="7">
        <f>IF(ISERROR(VLOOKUP($A60,BNT!$A:$H,4,FALSE)=TRUE),0,IF(VLOOKUP($A60,BNT!$A:$H,4,FALSE)="JA",2,0))</f>
        <v>0</v>
      </c>
      <c r="Q60" s="7">
        <f>IF(ISERROR(VLOOKUP($A60,BNT!$A:$H,3,FALSE)=TRUE),0,IF(VLOOKUP($A60,BNT!$A:$H,3,FALSE)="JA",1,0))</f>
        <v>0</v>
      </c>
      <c r="R60" s="16">
        <f>SUM(C60:E60)+SUM(M60:Q60)</f>
        <v>36</v>
      </c>
      <c r="S60" s="12">
        <f>IF(VLOOKUP($A60,Resultaten!$A:$P,12,FALSE)&gt;38,5,IF(VLOOKUP($A60,Resultaten!$A:$P,12,FALSE)&gt;28,10,IF(VLOOKUP($A60,Resultaten!$A:$P,12,FALSE)&gt;12,15,IF(VLOOKUP($A60,Resultaten!$A:$P,12,FALSE)&gt;6,20,IF(VLOOKUP($A60,Resultaten!$A:$P,12,FALSE)="",0,25)))))</f>
        <v>5</v>
      </c>
      <c r="T60" s="12">
        <f>IF(VLOOKUP($A60,Resultaten!$A:$P,13,FALSE)&gt;38,5,IF(VLOOKUP($A60,Resultaten!$A:$P,13,FALSE)&gt;28,10,IF(VLOOKUP($A60,Resultaten!$A:$P,13,FALSE)&gt;12,15,IF(VLOOKUP($A60,Resultaten!$A:$P,13,FALSE)&gt;6,20,IF(VLOOKUP($A60,Resultaten!$A:$P,13,FALSE)="",0,25)))))</f>
        <v>5</v>
      </c>
      <c r="U60" s="12">
        <f>IF(VLOOKUP($A60,Resultaten!$A:$P,6,FALSE)&gt;38,2,IF(VLOOKUP($A60,Resultaten!$A:$P,6,FALSE)&gt;28,4,IF(VLOOKUP($A60,Resultaten!$A:$P,6,FALSE)&gt;12,6,IF(VLOOKUP($A60,Resultaten!$A:$P,6,FALSE)&gt;6,8,IF(VLOOKUP($A60,Resultaten!$A:$P,6,FALSE)="",0,10)))))</f>
        <v>2</v>
      </c>
      <c r="V60" s="12">
        <f>IF(ISERROR(VLOOKUP($A60,BNT!$A:$H,3,FALSE)=TRUE),0,IF(VLOOKUP($A60,BNT!$A:$H,3,FALSE)="JA",2,0))</f>
        <v>0</v>
      </c>
      <c r="W60" s="14">
        <f>SUM(C60:E60)+SUM(S60:V60)</f>
        <v>31</v>
      </c>
    </row>
    <row r="61" spans="1:23" x14ac:dyDescent="0.25">
      <c r="A61" s="25">
        <v>1477</v>
      </c>
      <c r="B61" s="25" t="str">
        <f>VLOOKUP($A61,Para!$D$1:$E$996,2,FALSE)</f>
        <v>KBBC Okido Arendonk</v>
      </c>
      <c r="C61" s="18">
        <f>VLOOKUP($A61,'Score Algemeen'!$A$3:$S$968,5,FALSE)</f>
        <v>10</v>
      </c>
      <c r="D61" s="18">
        <f>VLOOKUP($A61,'Score Algemeen'!$A:$S,10,FALSE)</f>
        <v>11</v>
      </c>
      <c r="E61" s="18">
        <f>VLOOKUP($A61,'Score Algemeen'!$A:$S,19,FALSE)</f>
        <v>5</v>
      </c>
      <c r="F61" s="6">
        <f>IF(VLOOKUP($A61,Resultaten!$A:$P,10,FALSE)&gt;34,5,IF(VLOOKUP($A61,Resultaten!$A:$P,10,FALSE)&gt;26,10,IF(VLOOKUP($A61,Resultaten!$A:$P,10,FALSE)&gt;12,15,IF(VLOOKUP($A61,Resultaten!$A:$P,10,FALSE)&gt;6,20,IF(VLOOKUP($A61,Resultaten!$A:$P,10,FALSE)="",0,25)))))</f>
        <v>0</v>
      </c>
      <c r="G61" s="6">
        <f>IF(VLOOKUP($A61,Resultaten!$A:$P,3,FALSE)&gt;34,1,IF(VLOOKUP($A61,Resultaten!$A:$P,3,FALSE)&gt;26,2,IF(VLOOKUP($A61,Resultaten!$A:$P,3,FALSE)&gt;12,3,IF(VLOOKUP($A61,Resultaten!$A:$P,3,FALSE)&gt;6,4,IF(VLOOKUP($A61,Resultaten!$A:$P,3,FALSE)="",0,5)))))</f>
        <v>0</v>
      </c>
      <c r="H61" s="6">
        <f>IF(VLOOKUP($A61,Resultaten!$A:$P,11,FALSE)&gt;38,5,IF(VLOOKUP($A61,Resultaten!$A:$P,11,FALSE)&gt;28,10,IF(VLOOKUP($A61,Resultaten!$A:$P,11,FALSE)&gt;12,15,IF(VLOOKUP($A61,Resultaten!$A:$P,11,FALSE)&gt;6,20,IF(VLOOKUP($A61,Resultaten!$A:$P,11,FALSE)="",0,25)))))</f>
        <v>0</v>
      </c>
      <c r="I61" s="6">
        <f>IF(VLOOKUP($A61,Resultaten!$A:$P,4,FALSE)&gt;38,1,IF(VLOOKUP($A61,Resultaten!$A:$P,4,FALSE)&gt;28,2,IF(VLOOKUP($A61,Resultaten!$A:$P,4,FALSE)&gt;12,3,IF(VLOOKUP($A61,Resultaten!$A:$P,4,FALSE)&gt;6,4,IF(VLOOKUP($A61,Resultaten!$A:$P,4,FALSE)="",0,5)))))</f>
        <v>0</v>
      </c>
      <c r="J61" s="6">
        <f>IF(ISERROR(VLOOKUP($A61,BNT!$A:$H,5,FALSE)=TRUE),0,IF(VLOOKUP($A61,BNT!$A:$H,5,FALSE)="JA",2,0))</f>
        <v>0</v>
      </c>
      <c r="K61" s="6">
        <f>IF(ISERROR(VLOOKUP($A61,BNT!$A:$H,4,FALSE)=TRUE),0,IF(VLOOKUP($A61,BNT!$A:$H,4,FALSE)="JA",1,0))</f>
        <v>0</v>
      </c>
      <c r="L61" s="10">
        <f>SUM(C61:E61)+SUM(F61:K61)</f>
        <v>26</v>
      </c>
      <c r="M61" s="7">
        <f>IF(VLOOKUP($A61,Resultaten!$A:$P,11,FALSE)&gt;38,5,IF(VLOOKUP($A61,Resultaten!$A:$P,11,FALSE)&gt;28,10,IF(VLOOKUP($A61,Resultaten!$A:$P,11,FALSE)&gt;12,15,IF(VLOOKUP($A61,Resultaten!$A:$P,11,FALSE)&gt;6,20,IF(VLOOKUP($A61,Resultaten!$A:$P,11,FALSE)="",0,25)))))</f>
        <v>0</v>
      </c>
      <c r="N61" s="7">
        <f>IF(VLOOKUP($A61,Resultaten!$A:$P,12,FALSE)&gt;38,5,IF(VLOOKUP($A61,Resultaten!$A:$P,12,FALSE)&gt;28,10,IF(VLOOKUP($A61,Resultaten!$A:$P,12,FALSE)&gt;12,15,IF(VLOOKUP($A61,Resultaten!$A:$P,12,FALSE)&gt;6,20,IF(VLOOKUP($A61,Resultaten!$A:$P,12,FALSE)="",0,25)))))</f>
        <v>5</v>
      </c>
      <c r="O61" s="7">
        <f>IF(VLOOKUP($A61,Resultaten!$A:$P,5,FALSE)&gt;38,2,IF(VLOOKUP($A61,Resultaten!$A:$P,5,FALSE)&gt;28,4,IF(VLOOKUP($A61,Resultaten!$A:$P,5,FALSE)&gt;12,6,IF(VLOOKUP($A61,Resultaten!$A:$P,5,FALSE)&gt;6,8,IF(VLOOKUP($A61,Resultaten!$A:$P,5,FALSE)="",0,10)))))</f>
        <v>0</v>
      </c>
      <c r="P61" s="7">
        <f>IF(ISERROR(VLOOKUP($A61,BNT!$A:$H,4,FALSE)=TRUE),0,IF(VLOOKUP($A61,BNT!$A:$H,4,FALSE)="JA",2,0))</f>
        <v>0</v>
      </c>
      <c r="Q61" s="7">
        <f>IF(ISERROR(VLOOKUP($A61,BNT!$A:$H,3,FALSE)=TRUE),0,IF(VLOOKUP($A61,BNT!$A:$H,3,FALSE)="JA",1,0))</f>
        <v>0</v>
      </c>
      <c r="R61" s="16">
        <f>SUM(C61:E61)+SUM(M61:Q61)</f>
        <v>31</v>
      </c>
      <c r="S61" s="12">
        <f>IF(VLOOKUP($A61,Resultaten!$A:$P,12,FALSE)&gt;38,5,IF(VLOOKUP($A61,Resultaten!$A:$P,12,FALSE)&gt;28,10,IF(VLOOKUP($A61,Resultaten!$A:$P,12,FALSE)&gt;12,15,IF(VLOOKUP($A61,Resultaten!$A:$P,12,FALSE)&gt;6,20,IF(VLOOKUP($A61,Resultaten!$A:$P,12,FALSE)="",0,25)))))</f>
        <v>5</v>
      </c>
      <c r="T61" s="12">
        <f>IF(VLOOKUP($A61,Resultaten!$A:$P,13,FALSE)&gt;38,5,IF(VLOOKUP($A61,Resultaten!$A:$P,13,FALSE)&gt;28,10,IF(VLOOKUP($A61,Resultaten!$A:$P,13,FALSE)&gt;12,15,IF(VLOOKUP($A61,Resultaten!$A:$P,13,FALSE)&gt;6,20,IF(VLOOKUP($A61,Resultaten!$A:$P,13,FALSE)="",0,25)))))</f>
        <v>0</v>
      </c>
      <c r="U61" s="12">
        <f>IF(VLOOKUP($A61,Resultaten!$A:$P,6,FALSE)&gt;38,2,IF(VLOOKUP($A61,Resultaten!$A:$P,6,FALSE)&gt;28,4,IF(VLOOKUP($A61,Resultaten!$A:$P,6,FALSE)&gt;12,6,IF(VLOOKUP($A61,Resultaten!$A:$P,6,FALSE)&gt;6,8,IF(VLOOKUP($A61,Resultaten!$A:$P,6,FALSE)="",0,10)))))</f>
        <v>0</v>
      </c>
      <c r="V61" s="12">
        <f>IF(ISERROR(VLOOKUP($A61,BNT!$A:$H,3,FALSE)=TRUE),0,IF(VLOOKUP($A61,BNT!$A:$H,3,FALSE)="JA",2,0))</f>
        <v>0</v>
      </c>
      <c r="W61" s="14">
        <f>SUM(C61:E61)+SUM(S61:V61)</f>
        <v>31</v>
      </c>
    </row>
    <row r="62" spans="1:23" x14ac:dyDescent="0.25">
      <c r="A62" s="25">
        <v>5030</v>
      </c>
      <c r="B62" s="25" t="str">
        <f>VLOOKUP($A62,Para!$D$1:$E$996,2,FALSE)</f>
        <v>BBC Erembodegem</v>
      </c>
      <c r="C62" s="18">
        <f>VLOOKUP($A62,'Score Algemeen'!$A$3:$S$968,5,FALSE)</f>
        <v>10</v>
      </c>
      <c r="D62" s="18">
        <f>VLOOKUP($A62,'Score Algemeen'!$A:$S,10,FALSE)</f>
        <v>2</v>
      </c>
      <c r="E62" s="18">
        <f>VLOOKUP($A62,'Score Algemeen'!$A:$S,19,FALSE)</f>
        <v>5</v>
      </c>
      <c r="F62" s="6">
        <f>IF(VLOOKUP($A62,Resultaten!$A:$P,10,FALSE)&gt;34,5,IF(VLOOKUP($A62,Resultaten!$A:$P,10,FALSE)&gt;26,10,IF(VLOOKUP($A62,Resultaten!$A:$P,10,FALSE)&gt;12,15,IF(VLOOKUP($A62,Resultaten!$A:$P,10,FALSE)&gt;6,20,IF(VLOOKUP($A62,Resultaten!$A:$P,10,FALSE)="",0,25)))))</f>
        <v>5</v>
      </c>
      <c r="G62" s="6">
        <f>IF(VLOOKUP($A62,Resultaten!$A:$P,3,FALSE)&gt;34,1,IF(VLOOKUP($A62,Resultaten!$A:$P,3,FALSE)&gt;26,2,IF(VLOOKUP($A62,Resultaten!$A:$P,3,FALSE)&gt;12,3,IF(VLOOKUP($A62,Resultaten!$A:$P,3,FALSE)&gt;6,4,IF(VLOOKUP($A62,Resultaten!$A:$P,3,FALSE)="",0,5)))))</f>
        <v>1</v>
      </c>
      <c r="H62" s="6">
        <f>IF(VLOOKUP($A62,Resultaten!$A:$P,11,FALSE)&gt;38,5,IF(VLOOKUP($A62,Resultaten!$A:$P,11,FALSE)&gt;28,10,IF(VLOOKUP($A62,Resultaten!$A:$P,11,FALSE)&gt;12,15,IF(VLOOKUP($A62,Resultaten!$A:$P,11,FALSE)&gt;6,20,IF(VLOOKUP($A62,Resultaten!$A:$P,11,FALSE)="",0,25)))))</f>
        <v>5</v>
      </c>
      <c r="I62" s="6">
        <f>IF(VLOOKUP($A62,Resultaten!$A:$P,4,FALSE)&gt;38,1,IF(VLOOKUP($A62,Resultaten!$A:$P,4,FALSE)&gt;28,2,IF(VLOOKUP($A62,Resultaten!$A:$P,4,FALSE)&gt;12,3,IF(VLOOKUP($A62,Resultaten!$A:$P,4,FALSE)&gt;6,4,IF(VLOOKUP($A62,Resultaten!$A:$P,4,FALSE)="",0,5)))))</f>
        <v>1</v>
      </c>
      <c r="J62" s="6">
        <f>IF(ISERROR(VLOOKUP($A62,BNT!$A:$H,5,FALSE)=TRUE),0,IF(VLOOKUP($A62,BNT!$A:$H,5,FALSE)="JA",2,0))</f>
        <v>0</v>
      </c>
      <c r="K62" s="6">
        <f>IF(ISERROR(VLOOKUP($A62,BNT!$A:$H,4,FALSE)=TRUE),0,IF(VLOOKUP($A62,BNT!$A:$H,4,FALSE)="JA",1,0))</f>
        <v>0</v>
      </c>
      <c r="L62" s="10">
        <f>SUM(C62:E62)+SUM(F62:K62)</f>
        <v>29</v>
      </c>
      <c r="M62" s="7">
        <f>IF(VLOOKUP($A62,Resultaten!$A:$P,11,FALSE)&gt;38,5,IF(VLOOKUP($A62,Resultaten!$A:$P,11,FALSE)&gt;28,10,IF(VLOOKUP($A62,Resultaten!$A:$P,11,FALSE)&gt;12,15,IF(VLOOKUP($A62,Resultaten!$A:$P,11,FALSE)&gt;6,20,IF(VLOOKUP($A62,Resultaten!$A:$P,11,FALSE)="",0,25)))))</f>
        <v>5</v>
      </c>
      <c r="N62" s="7">
        <f>IF(VLOOKUP($A62,Resultaten!$A:$P,12,FALSE)&gt;38,5,IF(VLOOKUP($A62,Resultaten!$A:$P,12,FALSE)&gt;28,10,IF(VLOOKUP($A62,Resultaten!$A:$P,12,FALSE)&gt;12,15,IF(VLOOKUP($A62,Resultaten!$A:$P,12,FALSE)&gt;6,20,IF(VLOOKUP($A62,Resultaten!$A:$P,12,FALSE)="",0,25)))))</f>
        <v>5</v>
      </c>
      <c r="O62" s="7">
        <f>IF(VLOOKUP($A62,Resultaten!$A:$P,5,FALSE)&gt;38,2,IF(VLOOKUP($A62,Resultaten!$A:$P,5,FALSE)&gt;28,4,IF(VLOOKUP($A62,Resultaten!$A:$P,5,FALSE)&gt;12,6,IF(VLOOKUP($A62,Resultaten!$A:$P,5,FALSE)&gt;6,8,IF(VLOOKUP($A62,Resultaten!$A:$P,5,FALSE)="",0,10)))))</f>
        <v>4</v>
      </c>
      <c r="P62" s="7">
        <f>IF(ISERROR(VLOOKUP($A62,BNT!$A:$H,4,FALSE)=TRUE),0,IF(VLOOKUP($A62,BNT!$A:$H,4,FALSE)="JA",2,0))</f>
        <v>0</v>
      </c>
      <c r="Q62" s="7">
        <f>IF(ISERROR(VLOOKUP($A62,BNT!$A:$H,3,FALSE)=TRUE),0,IF(VLOOKUP($A62,BNT!$A:$H,3,FALSE)="JA",1,0))</f>
        <v>0</v>
      </c>
      <c r="R62" s="16">
        <f>SUM(C62:E62)+SUM(M62:Q62)</f>
        <v>31</v>
      </c>
      <c r="S62" s="12">
        <f>IF(VLOOKUP($A62,Resultaten!$A:$P,12,FALSE)&gt;38,5,IF(VLOOKUP($A62,Resultaten!$A:$P,12,FALSE)&gt;28,10,IF(VLOOKUP($A62,Resultaten!$A:$P,12,FALSE)&gt;12,15,IF(VLOOKUP($A62,Resultaten!$A:$P,12,FALSE)&gt;6,20,IF(VLOOKUP($A62,Resultaten!$A:$P,12,FALSE)="",0,25)))))</f>
        <v>5</v>
      </c>
      <c r="T62" s="12">
        <f>IF(VLOOKUP($A62,Resultaten!$A:$P,13,FALSE)&gt;38,5,IF(VLOOKUP($A62,Resultaten!$A:$P,13,FALSE)&gt;28,10,IF(VLOOKUP($A62,Resultaten!$A:$P,13,FALSE)&gt;12,15,IF(VLOOKUP($A62,Resultaten!$A:$P,13,FALSE)&gt;6,20,IF(VLOOKUP($A62,Resultaten!$A:$P,13,FALSE)="",0,25)))))</f>
        <v>5</v>
      </c>
      <c r="U62" s="12">
        <f>IF(VLOOKUP($A62,Resultaten!$A:$P,6,FALSE)&gt;38,2,IF(VLOOKUP($A62,Resultaten!$A:$P,6,FALSE)&gt;28,4,IF(VLOOKUP($A62,Resultaten!$A:$P,6,FALSE)&gt;12,6,IF(VLOOKUP($A62,Resultaten!$A:$P,6,FALSE)&gt;6,8,IF(VLOOKUP($A62,Resultaten!$A:$P,6,FALSE)="",0,10)))))</f>
        <v>4</v>
      </c>
      <c r="V62" s="12">
        <f>IF(ISERROR(VLOOKUP($A62,BNT!$A:$H,3,FALSE)=TRUE),0,IF(VLOOKUP($A62,BNT!$A:$H,3,FALSE)="JA",2,0))</f>
        <v>0</v>
      </c>
      <c r="W62" s="14">
        <f>SUM(C62:E62)+SUM(S62:V62)</f>
        <v>31</v>
      </c>
    </row>
    <row r="63" spans="1:23" x14ac:dyDescent="0.25">
      <c r="A63" s="25">
        <v>1304</v>
      </c>
      <c r="B63" s="25" t="str">
        <f>VLOOKUP($A63,Para!$D$1:$E$996,2,FALSE)</f>
        <v>Red Vic Wilrijk</v>
      </c>
      <c r="C63" s="18">
        <f>VLOOKUP($A63,'Score Algemeen'!$A$3:$S$968,5,FALSE)</f>
        <v>10</v>
      </c>
      <c r="D63" s="18">
        <f>VLOOKUP($A63,'Score Algemeen'!$A:$S,10,FALSE)</f>
        <v>12</v>
      </c>
      <c r="E63" s="18">
        <f>VLOOKUP($A63,'Score Algemeen'!$A:$S,19,FALSE)</f>
        <v>8</v>
      </c>
      <c r="F63" s="6">
        <f>IF(VLOOKUP($A63,Resultaten!$A:$P,10,FALSE)&gt;34,5,IF(VLOOKUP($A63,Resultaten!$A:$P,10,FALSE)&gt;26,10,IF(VLOOKUP($A63,Resultaten!$A:$P,10,FALSE)&gt;12,15,IF(VLOOKUP($A63,Resultaten!$A:$P,10,FALSE)&gt;6,20,IF(VLOOKUP($A63,Resultaten!$A:$P,10,FALSE)="",0,25)))))</f>
        <v>0</v>
      </c>
      <c r="G63" s="6">
        <f>IF(VLOOKUP($A63,Resultaten!$A:$P,3,FALSE)&gt;34,1,IF(VLOOKUP($A63,Resultaten!$A:$P,3,FALSE)&gt;26,2,IF(VLOOKUP($A63,Resultaten!$A:$P,3,FALSE)&gt;12,3,IF(VLOOKUP($A63,Resultaten!$A:$P,3,FALSE)&gt;6,4,IF(VLOOKUP($A63,Resultaten!$A:$P,3,FALSE)="",0,5)))))</f>
        <v>3</v>
      </c>
      <c r="H63" s="6">
        <f>IF(VLOOKUP($A63,Resultaten!$A:$P,11,FALSE)&gt;38,5,IF(VLOOKUP($A63,Resultaten!$A:$P,11,FALSE)&gt;28,10,IF(VLOOKUP($A63,Resultaten!$A:$P,11,FALSE)&gt;12,15,IF(VLOOKUP($A63,Resultaten!$A:$P,11,FALSE)&gt;6,20,IF(VLOOKUP($A63,Resultaten!$A:$P,11,FALSE)="",0,25)))))</f>
        <v>0</v>
      </c>
      <c r="I63" s="6">
        <f>IF(VLOOKUP($A63,Resultaten!$A:$P,4,FALSE)&gt;38,1,IF(VLOOKUP($A63,Resultaten!$A:$P,4,FALSE)&gt;28,2,IF(VLOOKUP($A63,Resultaten!$A:$P,4,FALSE)&gt;12,3,IF(VLOOKUP($A63,Resultaten!$A:$P,4,FALSE)&gt;6,4,IF(VLOOKUP($A63,Resultaten!$A:$P,4,FALSE)="",0,5)))))</f>
        <v>2</v>
      </c>
      <c r="J63" s="6">
        <f>IF(ISERROR(VLOOKUP($A63,BNT!$A:$H,5,FALSE)=TRUE),0,IF(VLOOKUP($A63,BNT!$A:$H,5,FALSE)="JA",2,0))</f>
        <v>0</v>
      </c>
      <c r="K63" s="6">
        <f>IF(ISERROR(VLOOKUP($A63,BNT!$A:$H,4,FALSE)=TRUE),0,IF(VLOOKUP($A63,BNT!$A:$H,4,FALSE)="JA",1,0))</f>
        <v>0</v>
      </c>
      <c r="L63" s="10">
        <f>SUM(C63:E63)+SUM(F63:K63)</f>
        <v>35</v>
      </c>
      <c r="M63" s="7">
        <f>IF(VLOOKUP($A63,Resultaten!$A:$P,11,FALSE)&gt;38,5,IF(VLOOKUP($A63,Resultaten!$A:$P,11,FALSE)&gt;28,10,IF(VLOOKUP($A63,Resultaten!$A:$P,11,FALSE)&gt;12,15,IF(VLOOKUP($A63,Resultaten!$A:$P,11,FALSE)&gt;6,20,IF(VLOOKUP($A63,Resultaten!$A:$P,11,FALSE)="",0,25)))))</f>
        <v>0</v>
      </c>
      <c r="N63" s="7">
        <f>IF(VLOOKUP($A63,Resultaten!$A:$P,12,FALSE)&gt;38,5,IF(VLOOKUP($A63,Resultaten!$A:$P,12,FALSE)&gt;28,10,IF(VLOOKUP($A63,Resultaten!$A:$P,12,FALSE)&gt;12,15,IF(VLOOKUP($A63,Resultaten!$A:$P,12,FALSE)&gt;6,20,IF(VLOOKUP($A63,Resultaten!$A:$P,12,FALSE)="",0,25)))))</f>
        <v>0</v>
      </c>
      <c r="O63" s="7">
        <f>IF(VLOOKUP($A63,Resultaten!$A:$P,5,FALSE)&gt;38,2,IF(VLOOKUP($A63,Resultaten!$A:$P,5,FALSE)&gt;28,4,IF(VLOOKUP($A63,Resultaten!$A:$P,5,FALSE)&gt;12,6,IF(VLOOKUP($A63,Resultaten!$A:$P,5,FALSE)&gt;6,8,IF(VLOOKUP($A63,Resultaten!$A:$P,5,FALSE)="",0,10)))))</f>
        <v>0</v>
      </c>
      <c r="P63" s="7">
        <f>IF(ISERROR(VLOOKUP($A63,BNT!$A:$H,4,FALSE)=TRUE),0,IF(VLOOKUP($A63,BNT!$A:$H,4,FALSE)="JA",2,0))</f>
        <v>0</v>
      </c>
      <c r="Q63" s="7">
        <f>IF(ISERROR(VLOOKUP($A63,BNT!$A:$H,3,FALSE)=TRUE),0,IF(VLOOKUP($A63,BNT!$A:$H,3,FALSE)="JA",1,0))</f>
        <v>0</v>
      </c>
      <c r="R63" s="16">
        <f>SUM(C63:E63)+SUM(M63:Q63)</f>
        <v>30</v>
      </c>
      <c r="S63" s="12">
        <f>IF(VLOOKUP($A63,Resultaten!$A:$P,12,FALSE)&gt;38,5,IF(VLOOKUP($A63,Resultaten!$A:$P,12,FALSE)&gt;28,10,IF(VLOOKUP($A63,Resultaten!$A:$P,12,FALSE)&gt;12,15,IF(VLOOKUP($A63,Resultaten!$A:$P,12,FALSE)&gt;6,20,IF(VLOOKUP($A63,Resultaten!$A:$P,12,FALSE)="",0,25)))))</f>
        <v>0</v>
      </c>
      <c r="T63" s="12">
        <f>IF(VLOOKUP($A63,Resultaten!$A:$P,13,FALSE)&gt;38,5,IF(VLOOKUP($A63,Resultaten!$A:$P,13,FALSE)&gt;28,10,IF(VLOOKUP($A63,Resultaten!$A:$P,13,FALSE)&gt;12,15,IF(VLOOKUP($A63,Resultaten!$A:$P,13,FALSE)&gt;6,20,IF(VLOOKUP($A63,Resultaten!$A:$P,13,FALSE)="",0,25)))))</f>
        <v>0</v>
      </c>
      <c r="U63" s="12">
        <f>IF(VLOOKUP($A63,Resultaten!$A:$P,6,FALSE)&gt;38,2,IF(VLOOKUP($A63,Resultaten!$A:$P,6,FALSE)&gt;28,4,IF(VLOOKUP($A63,Resultaten!$A:$P,6,FALSE)&gt;12,6,IF(VLOOKUP($A63,Resultaten!$A:$P,6,FALSE)&gt;6,8,IF(VLOOKUP($A63,Resultaten!$A:$P,6,FALSE)="",0,10)))))</f>
        <v>0</v>
      </c>
      <c r="V63" s="12">
        <f>IF(ISERROR(VLOOKUP($A63,BNT!$A:$H,3,FALSE)=TRUE),0,IF(VLOOKUP($A63,BNT!$A:$H,3,FALSE)="JA",2,0))</f>
        <v>0</v>
      </c>
      <c r="W63" s="14">
        <f>SUM(C63:E63)+SUM(S63:V63)</f>
        <v>30</v>
      </c>
    </row>
    <row r="64" spans="1:23" x14ac:dyDescent="0.25">
      <c r="A64" s="25">
        <v>1596</v>
      </c>
      <c r="B64" s="25" t="str">
        <f>VLOOKUP($A64,Para!$D$1:$E$996,2,FALSE)</f>
        <v>KBBC Racing Brugge</v>
      </c>
      <c r="C64" s="18">
        <f>VLOOKUP($A64,'Score Algemeen'!$A$3:$S$968,5,FALSE)</f>
        <v>10</v>
      </c>
      <c r="D64" s="18">
        <f>VLOOKUP($A64,'Score Algemeen'!$A:$S,10,FALSE)</f>
        <v>11</v>
      </c>
      <c r="E64" s="18">
        <f>VLOOKUP($A64,'Score Algemeen'!$A:$S,19,FALSE)</f>
        <v>4</v>
      </c>
      <c r="F64" s="6">
        <f>IF(VLOOKUP($A64,Resultaten!$A:$P,10,FALSE)&gt;34,5,IF(VLOOKUP($A64,Resultaten!$A:$P,10,FALSE)&gt;26,10,IF(VLOOKUP($A64,Resultaten!$A:$P,10,FALSE)&gt;12,15,IF(VLOOKUP($A64,Resultaten!$A:$P,10,FALSE)&gt;6,20,IF(VLOOKUP($A64,Resultaten!$A:$P,10,FALSE)="",0,25)))))</f>
        <v>10</v>
      </c>
      <c r="G64" s="6">
        <f>IF(VLOOKUP($A64,Resultaten!$A:$P,3,FALSE)&gt;34,1,IF(VLOOKUP($A64,Resultaten!$A:$P,3,FALSE)&gt;26,2,IF(VLOOKUP($A64,Resultaten!$A:$P,3,FALSE)&gt;12,3,IF(VLOOKUP($A64,Resultaten!$A:$P,3,FALSE)&gt;6,4,IF(VLOOKUP($A64,Resultaten!$A:$P,3,FALSE)="",0,5)))))</f>
        <v>3</v>
      </c>
      <c r="H64" s="6">
        <f>IF(VLOOKUP($A64,Resultaten!$A:$P,11,FALSE)&gt;38,5,IF(VLOOKUP($A64,Resultaten!$A:$P,11,FALSE)&gt;28,10,IF(VLOOKUP($A64,Resultaten!$A:$P,11,FALSE)&gt;12,15,IF(VLOOKUP($A64,Resultaten!$A:$P,11,FALSE)&gt;6,20,IF(VLOOKUP($A64,Resultaten!$A:$P,11,FALSE)="",0,25)))))</f>
        <v>0</v>
      </c>
      <c r="I64" s="6">
        <f>IF(VLOOKUP($A64,Resultaten!$A:$P,4,FALSE)&gt;38,1,IF(VLOOKUP($A64,Resultaten!$A:$P,4,FALSE)&gt;28,2,IF(VLOOKUP($A64,Resultaten!$A:$P,4,FALSE)&gt;12,3,IF(VLOOKUP($A64,Resultaten!$A:$P,4,FALSE)&gt;6,4,IF(VLOOKUP($A64,Resultaten!$A:$P,4,FALSE)="",0,5)))))</f>
        <v>1</v>
      </c>
      <c r="J64" s="6">
        <f>IF(ISERROR(VLOOKUP($A64,BNT!$A:$H,5,FALSE)=TRUE),0,IF(VLOOKUP($A64,BNT!$A:$H,5,FALSE)="JA",2,0))</f>
        <v>0</v>
      </c>
      <c r="K64" s="6">
        <f>IF(ISERROR(VLOOKUP($A64,BNT!$A:$H,4,FALSE)=TRUE),0,IF(VLOOKUP($A64,BNT!$A:$H,4,FALSE)="JA",1,0))</f>
        <v>0</v>
      </c>
      <c r="L64" s="10">
        <f>SUM(C64:E64)+SUM(F64:K64)</f>
        <v>39</v>
      </c>
      <c r="M64" s="7">
        <f>IF(VLOOKUP($A64,Resultaten!$A:$P,11,FALSE)&gt;38,5,IF(VLOOKUP($A64,Resultaten!$A:$P,11,FALSE)&gt;28,10,IF(VLOOKUP($A64,Resultaten!$A:$P,11,FALSE)&gt;12,15,IF(VLOOKUP($A64,Resultaten!$A:$P,11,FALSE)&gt;6,20,IF(VLOOKUP($A64,Resultaten!$A:$P,11,FALSE)="",0,25)))))</f>
        <v>0</v>
      </c>
      <c r="N64" s="7">
        <f>IF(VLOOKUP($A64,Resultaten!$A:$P,12,FALSE)&gt;38,5,IF(VLOOKUP($A64,Resultaten!$A:$P,12,FALSE)&gt;28,10,IF(VLOOKUP($A64,Resultaten!$A:$P,12,FALSE)&gt;12,15,IF(VLOOKUP($A64,Resultaten!$A:$P,12,FALSE)&gt;6,20,IF(VLOOKUP($A64,Resultaten!$A:$P,12,FALSE)="",0,25)))))</f>
        <v>5</v>
      </c>
      <c r="O64" s="7">
        <f>IF(VLOOKUP($A64,Resultaten!$A:$P,5,FALSE)&gt;38,2,IF(VLOOKUP($A64,Resultaten!$A:$P,5,FALSE)&gt;28,4,IF(VLOOKUP($A64,Resultaten!$A:$P,5,FALSE)&gt;12,6,IF(VLOOKUP($A64,Resultaten!$A:$P,5,FALSE)&gt;6,8,IF(VLOOKUP($A64,Resultaten!$A:$P,5,FALSE)="",0,10)))))</f>
        <v>0</v>
      </c>
      <c r="P64" s="7">
        <f>IF(ISERROR(VLOOKUP($A64,BNT!$A:$H,4,FALSE)=TRUE),0,IF(VLOOKUP($A64,BNT!$A:$H,4,FALSE)="JA",2,0))</f>
        <v>0</v>
      </c>
      <c r="Q64" s="7">
        <f>IF(ISERROR(VLOOKUP($A64,BNT!$A:$H,3,FALSE)=TRUE),0,IF(VLOOKUP($A64,BNT!$A:$H,3,FALSE)="JA",1,0))</f>
        <v>0</v>
      </c>
      <c r="R64" s="16">
        <f>SUM(C64:E64)+SUM(M64:Q64)</f>
        <v>30</v>
      </c>
      <c r="S64" s="12">
        <f>IF(VLOOKUP($A64,Resultaten!$A:$P,12,FALSE)&gt;38,5,IF(VLOOKUP($A64,Resultaten!$A:$P,12,FALSE)&gt;28,10,IF(VLOOKUP($A64,Resultaten!$A:$P,12,FALSE)&gt;12,15,IF(VLOOKUP($A64,Resultaten!$A:$P,12,FALSE)&gt;6,20,IF(VLOOKUP($A64,Resultaten!$A:$P,12,FALSE)="",0,25)))))</f>
        <v>5</v>
      </c>
      <c r="T64" s="12">
        <f>IF(VLOOKUP($A64,Resultaten!$A:$P,13,FALSE)&gt;38,5,IF(VLOOKUP($A64,Resultaten!$A:$P,13,FALSE)&gt;28,10,IF(VLOOKUP($A64,Resultaten!$A:$P,13,FALSE)&gt;12,15,IF(VLOOKUP($A64,Resultaten!$A:$P,13,FALSE)&gt;6,20,IF(VLOOKUP($A64,Resultaten!$A:$P,13,FALSE)="",0,25)))))</f>
        <v>0</v>
      </c>
      <c r="U64" s="12">
        <f>IF(VLOOKUP($A64,Resultaten!$A:$P,6,FALSE)&gt;38,2,IF(VLOOKUP($A64,Resultaten!$A:$P,6,FALSE)&gt;28,4,IF(VLOOKUP($A64,Resultaten!$A:$P,6,FALSE)&gt;12,6,IF(VLOOKUP($A64,Resultaten!$A:$P,6,FALSE)&gt;6,8,IF(VLOOKUP($A64,Resultaten!$A:$P,6,FALSE)="",0,10)))))</f>
        <v>0</v>
      </c>
      <c r="V64" s="12">
        <f>IF(ISERROR(VLOOKUP($A64,BNT!$A:$H,3,FALSE)=TRUE),0,IF(VLOOKUP($A64,BNT!$A:$H,3,FALSE)="JA",2,0))</f>
        <v>0</v>
      </c>
      <c r="W64" s="14">
        <f>SUM(C64:E64)+SUM(S64:V64)</f>
        <v>30</v>
      </c>
    </row>
    <row r="65" spans="1:23" x14ac:dyDescent="0.25">
      <c r="A65" s="25">
        <v>405</v>
      </c>
      <c r="B65" s="25" t="str">
        <f>VLOOKUP($A65,Para!$D$1:$E$996,2,FALSE)</f>
        <v>Haantjes-D'Hondt Interieur-Oudenaarde</v>
      </c>
      <c r="C65" s="18">
        <f>VLOOKUP($A65,'Score Algemeen'!$A$3:$S$968,5,FALSE)</f>
        <v>8</v>
      </c>
      <c r="D65" s="18">
        <f>VLOOKUP($A65,'Score Algemeen'!$A:$S,10,FALSE)</f>
        <v>4</v>
      </c>
      <c r="E65" s="18">
        <f>VLOOKUP($A65,'Score Algemeen'!$A:$S,19,FALSE)</f>
        <v>8</v>
      </c>
      <c r="F65" s="6">
        <f>IF(VLOOKUP($A65,Resultaten!$A:$P,10,FALSE)&gt;34,5,IF(VLOOKUP($A65,Resultaten!$A:$P,10,FALSE)&gt;26,10,IF(VLOOKUP($A65,Resultaten!$A:$P,10,FALSE)&gt;12,15,IF(VLOOKUP($A65,Resultaten!$A:$P,10,FALSE)&gt;6,20,IF(VLOOKUP($A65,Resultaten!$A:$P,10,FALSE)="",0,25)))))</f>
        <v>0</v>
      </c>
      <c r="G65" s="6">
        <f>IF(VLOOKUP($A65,Resultaten!$A:$P,3,FALSE)&gt;34,1,IF(VLOOKUP($A65,Resultaten!$A:$P,3,FALSE)&gt;26,2,IF(VLOOKUP($A65,Resultaten!$A:$P,3,FALSE)&gt;12,3,IF(VLOOKUP($A65,Resultaten!$A:$P,3,FALSE)&gt;6,4,IF(VLOOKUP($A65,Resultaten!$A:$P,3,FALSE)="",0,5)))))</f>
        <v>0</v>
      </c>
      <c r="H65" s="6">
        <f>IF(VLOOKUP($A65,Resultaten!$A:$P,11,FALSE)&gt;38,5,IF(VLOOKUP($A65,Resultaten!$A:$P,11,FALSE)&gt;28,10,IF(VLOOKUP($A65,Resultaten!$A:$P,11,FALSE)&gt;12,15,IF(VLOOKUP($A65,Resultaten!$A:$P,11,FALSE)&gt;6,20,IF(VLOOKUP($A65,Resultaten!$A:$P,11,FALSE)="",0,25)))))</f>
        <v>0</v>
      </c>
      <c r="I65" s="6">
        <f>IF(VLOOKUP($A65,Resultaten!$A:$P,4,FALSE)&gt;38,1,IF(VLOOKUP($A65,Resultaten!$A:$P,4,FALSE)&gt;28,2,IF(VLOOKUP($A65,Resultaten!$A:$P,4,FALSE)&gt;12,3,IF(VLOOKUP($A65,Resultaten!$A:$P,4,FALSE)&gt;6,4,IF(VLOOKUP($A65,Resultaten!$A:$P,4,FALSE)="",0,5)))))</f>
        <v>0</v>
      </c>
      <c r="J65" s="6">
        <f>IF(ISERROR(VLOOKUP($A65,BNT!$A:$H,5,FALSE)=TRUE),0,IF(VLOOKUP($A65,BNT!$A:$H,5,FALSE)="JA",2,0))</f>
        <v>0</v>
      </c>
      <c r="K65" s="6">
        <f>IF(ISERROR(VLOOKUP($A65,BNT!$A:$H,4,FALSE)=TRUE),0,IF(VLOOKUP($A65,BNT!$A:$H,4,FALSE)="JA",1,0))</f>
        <v>0</v>
      </c>
      <c r="L65" s="10">
        <f>SUM(C65:E65)+SUM(F65:K65)</f>
        <v>20</v>
      </c>
      <c r="M65" s="7">
        <f>IF(VLOOKUP($A65,Resultaten!$A:$P,11,FALSE)&gt;38,5,IF(VLOOKUP($A65,Resultaten!$A:$P,11,FALSE)&gt;28,10,IF(VLOOKUP($A65,Resultaten!$A:$P,11,FALSE)&gt;12,15,IF(VLOOKUP($A65,Resultaten!$A:$P,11,FALSE)&gt;6,20,IF(VLOOKUP($A65,Resultaten!$A:$P,11,FALSE)="",0,25)))))</f>
        <v>0</v>
      </c>
      <c r="N65" s="7">
        <f>IF(VLOOKUP($A65,Resultaten!$A:$P,12,FALSE)&gt;38,5,IF(VLOOKUP($A65,Resultaten!$A:$P,12,FALSE)&gt;28,10,IF(VLOOKUP($A65,Resultaten!$A:$P,12,FALSE)&gt;12,15,IF(VLOOKUP($A65,Resultaten!$A:$P,12,FALSE)&gt;6,20,IF(VLOOKUP($A65,Resultaten!$A:$P,12,FALSE)="",0,25)))))</f>
        <v>5</v>
      </c>
      <c r="O65" s="7">
        <f>IF(VLOOKUP($A65,Resultaten!$A:$P,5,FALSE)&gt;38,2,IF(VLOOKUP($A65,Resultaten!$A:$P,5,FALSE)&gt;28,4,IF(VLOOKUP($A65,Resultaten!$A:$P,5,FALSE)&gt;12,6,IF(VLOOKUP($A65,Resultaten!$A:$P,5,FALSE)&gt;6,8,IF(VLOOKUP($A65,Resultaten!$A:$P,5,FALSE)="",0,10)))))</f>
        <v>0</v>
      </c>
      <c r="P65" s="7">
        <f>IF(ISERROR(VLOOKUP($A65,BNT!$A:$H,4,FALSE)=TRUE),0,IF(VLOOKUP($A65,BNT!$A:$H,4,FALSE)="JA",2,0))</f>
        <v>0</v>
      </c>
      <c r="Q65" s="7">
        <f>IF(ISERROR(VLOOKUP($A65,BNT!$A:$H,3,FALSE)=TRUE),0,IF(VLOOKUP($A65,BNT!$A:$H,3,FALSE)="JA",1,0))</f>
        <v>0</v>
      </c>
      <c r="R65" s="16">
        <f>SUM(C65:E65)+SUM(M65:Q65)</f>
        <v>25</v>
      </c>
      <c r="S65" s="12">
        <f>IF(VLOOKUP($A65,Resultaten!$A:$P,12,FALSE)&gt;38,5,IF(VLOOKUP($A65,Resultaten!$A:$P,12,FALSE)&gt;28,10,IF(VLOOKUP($A65,Resultaten!$A:$P,12,FALSE)&gt;12,15,IF(VLOOKUP($A65,Resultaten!$A:$P,12,FALSE)&gt;6,20,IF(VLOOKUP($A65,Resultaten!$A:$P,12,FALSE)="",0,25)))))</f>
        <v>5</v>
      </c>
      <c r="T65" s="12">
        <f>IF(VLOOKUP($A65,Resultaten!$A:$P,13,FALSE)&gt;38,5,IF(VLOOKUP($A65,Resultaten!$A:$P,13,FALSE)&gt;28,10,IF(VLOOKUP($A65,Resultaten!$A:$P,13,FALSE)&gt;12,15,IF(VLOOKUP($A65,Resultaten!$A:$P,13,FALSE)&gt;6,20,IF(VLOOKUP($A65,Resultaten!$A:$P,13,FALSE)="",0,25)))))</f>
        <v>5</v>
      </c>
      <c r="U65" s="12">
        <f>IF(VLOOKUP($A65,Resultaten!$A:$P,6,FALSE)&gt;38,2,IF(VLOOKUP($A65,Resultaten!$A:$P,6,FALSE)&gt;28,4,IF(VLOOKUP($A65,Resultaten!$A:$P,6,FALSE)&gt;12,6,IF(VLOOKUP($A65,Resultaten!$A:$P,6,FALSE)&gt;6,8,IF(VLOOKUP($A65,Resultaten!$A:$P,6,FALSE)="",0,10)))))</f>
        <v>0</v>
      </c>
      <c r="V65" s="12">
        <f>IF(ISERROR(VLOOKUP($A65,BNT!$A:$H,3,FALSE)=TRUE),0,IF(VLOOKUP($A65,BNT!$A:$H,3,FALSE)="JA",2,0))</f>
        <v>0</v>
      </c>
      <c r="W65" s="14">
        <f>SUM(C65:E65)+SUM(S65:V65)</f>
        <v>30</v>
      </c>
    </row>
    <row r="66" spans="1:23" x14ac:dyDescent="0.25">
      <c r="A66" s="25">
        <v>5015</v>
      </c>
      <c r="B66" s="25" t="str">
        <f>VLOOKUP($A66,Para!$D$1:$E$996,2,FALSE)</f>
        <v>Hageland United</v>
      </c>
      <c r="C66" s="18">
        <f>VLOOKUP($A66,'Score Algemeen'!$A$3:$S$968,5,FALSE)</f>
        <v>10</v>
      </c>
      <c r="D66" s="18">
        <f>VLOOKUP($A66,'Score Algemeen'!$A:$S,10,FALSE)</f>
        <v>2</v>
      </c>
      <c r="E66" s="18">
        <f>VLOOKUP($A66,'Score Algemeen'!$A:$S,19,FALSE)</f>
        <v>8</v>
      </c>
      <c r="F66" s="6">
        <f>IF(VLOOKUP($A66,Resultaten!$A:$P,10,FALSE)&gt;34,5,IF(VLOOKUP($A66,Resultaten!$A:$P,10,FALSE)&gt;26,10,IF(VLOOKUP($A66,Resultaten!$A:$P,10,FALSE)&gt;12,15,IF(VLOOKUP($A66,Resultaten!$A:$P,10,FALSE)&gt;6,20,IF(VLOOKUP($A66,Resultaten!$A:$P,10,FALSE)="",0,25)))))</f>
        <v>0</v>
      </c>
      <c r="G66" s="6">
        <f>IF(VLOOKUP($A66,Resultaten!$A:$P,3,FALSE)&gt;34,1,IF(VLOOKUP($A66,Resultaten!$A:$P,3,FALSE)&gt;26,2,IF(VLOOKUP($A66,Resultaten!$A:$P,3,FALSE)&gt;12,3,IF(VLOOKUP($A66,Resultaten!$A:$P,3,FALSE)&gt;6,4,IF(VLOOKUP($A66,Resultaten!$A:$P,3,FALSE)="",0,5)))))</f>
        <v>0</v>
      </c>
      <c r="H66" s="6">
        <f>IF(VLOOKUP($A66,Resultaten!$A:$P,11,FALSE)&gt;38,5,IF(VLOOKUP($A66,Resultaten!$A:$P,11,FALSE)&gt;28,10,IF(VLOOKUP($A66,Resultaten!$A:$P,11,FALSE)&gt;12,15,IF(VLOOKUP($A66,Resultaten!$A:$P,11,FALSE)&gt;6,20,IF(VLOOKUP($A66,Resultaten!$A:$P,11,FALSE)="",0,25)))))</f>
        <v>0</v>
      </c>
      <c r="I66" s="6">
        <f>IF(VLOOKUP($A66,Resultaten!$A:$P,4,FALSE)&gt;38,1,IF(VLOOKUP($A66,Resultaten!$A:$P,4,FALSE)&gt;28,2,IF(VLOOKUP($A66,Resultaten!$A:$P,4,FALSE)&gt;12,3,IF(VLOOKUP($A66,Resultaten!$A:$P,4,FALSE)&gt;6,4,IF(VLOOKUP($A66,Resultaten!$A:$P,4,FALSE)="",0,5)))))</f>
        <v>0</v>
      </c>
      <c r="J66" s="6">
        <f>IF(ISERROR(VLOOKUP($A66,BNT!$A:$H,5,FALSE)=TRUE),0,IF(VLOOKUP($A66,BNT!$A:$H,5,FALSE)="JA",2,0))</f>
        <v>0</v>
      </c>
      <c r="K66" s="6">
        <f>IF(ISERROR(VLOOKUP($A66,BNT!$A:$H,4,FALSE)=TRUE),0,IF(VLOOKUP($A66,BNT!$A:$H,4,FALSE)="JA",1,0))</f>
        <v>0</v>
      </c>
      <c r="L66" s="10">
        <f>SUM(C66:E66)+SUM(F66:K66)</f>
        <v>20</v>
      </c>
      <c r="M66" s="7">
        <f>IF(VLOOKUP($A66,Resultaten!$A:$P,11,FALSE)&gt;38,5,IF(VLOOKUP($A66,Resultaten!$A:$P,11,FALSE)&gt;28,10,IF(VLOOKUP($A66,Resultaten!$A:$P,11,FALSE)&gt;12,15,IF(VLOOKUP($A66,Resultaten!$A:$P,11,FALSE)&gt;6,20,IF(VLOOKUP($A66,Resultaten!$A:$P,11,FALSE)="",0,25)))))</f>
        <v>0</v>
      </c>
      <c r="N66" s="7">
        <f>IF(VLOOKUP($A66,Resultaten!$A:$P,12,FALSE)&gt;38,5,IF(VLOOKUP($A66,Resultaten!$A:$P,12,FALSE)&gt;28,10,IF(VLOOKUP($A66,Resultaten!$A:$P,12,FALSE)&gt;12,15,IF(VLOOKUP($A66,Resultaten!$A:$P,12,FALSE)&gt;6,20,IF(VLOOKUP($A66,Resultaten!$A:$P,12,FALSE)="",0,25)))))</f>
        <v>5</v>
      </c>
      <c r="O66" s="7">
        <f>IF(VLOOKUP($A66,Resultaten!$A:$P,5,FALSE)&gt;38,2,IF(VLOOKUP($A66,Resultaten!$A:$P,5,FALSE)&gt;28,4,IF(VLOOKUP($A66,Resultaten!$A:$P,5,FALSE)&gt;12,6,IF(VLOOKUP($A66,Resultaten!$A:$P,5,FALSE)&gt;6,8,IF(VLOOKUP($A66,Resultaten!$A:$P,5,FALSE)="",0,10)))))</f>
        <v>0</v>
      </c>
      <c r="P66" s="7">
        <f>IF(ISERROR(VLOOKUP($A66,BNT!$A:$H,4,FALSE)=TRUE),0,IF(VLOOKUP($A66,BNT!$A:$H,4,FALSE)="JA",2,0))</f>
        <v>0</v>
      </c>
      <c r="Q66" s="7">
        <f>IF(ISERROR(VLOOKUP($A66,BNT!$A:$H,3,FALSE)=TRUE),0,IF(VLOOKUP($A66,BNT!$A:$H,3,FALSE)="JA",1,0))</f>
        <v>0</v>
      </c>
      <c r="R66" s="16">
        <f>SUM(C66:E66)+SUM(M66:Q66)</f>
        <v>25</v>
      </c>
      <c r="S66" s="12">
        <f>IF(VLOOKUP($A66,Resultaten!$A:$P,12,FALSE)&gt;38,5,IF(VLOOKUP($A66,Resultaten!$A:$P,12,FALSE)&gt;28,10,IF(VLOOKUP($A66,Resultaten!$A:$P,12,FALSE)&gt;12,15,IF(VLOOKUP($A66,Resultaten!$A:$P,12,FALSE)&gt;6,20,IF(VLOOKUP($A66,Resultaten!$A:$P,12,FALSE)="",0,25)))))</f>
        <v>5</v>
      </c>
      <c r="T66" s="12">
        <f>IF(VLOOKUP($A66,Resultaten!$A:$P,13,FALSE)&gt;38,5,IF(VLOOKUP($A66,Resultaten!$A:$P,13,FALSE)&gt;28,10,IF(VLOOKUP($A66,Resultaten!$A:$P,13,FALSE)&gt;12,15,IF(VLOOKUP($A66,Resultaten!$A:$P,13,FALSE)&gt;6,20,IF(VLOOKUP($A66,Resultaten!$A:$P,13,FALSE)="",0,25)))))</f>
        <v>5</v>
      </c>
      <c r="U66" s="12">
        <f>IF(VLOOKUP($A66,Resultaten!$A:$P,6,FALSE)&gt;38,2,IF(VLOOKUP($A66,Resultaten!$A:$P,6,FALSE)&gt;28,4,IF(VLOOKUP($A66,Resultaten!$A:$P,6,FALSE)&gt;12,6,IF(VLOOKUP($A66,Resultaten!$A:$P,6,FALSE)&gt;6,8,IF(VLOOKUP($A66,Resultaten!$A:$P,6,FALSE)="",0,10)))))</f>
        <v>0</v>
      </c>
      <c r="V66" s="12">
        <f>IF(ISERROR(VLOOKUP($A66,BNT!$A:$H,3,FALSE)=TRUE),0,IF(VLOOKUP($A66,BNT!$A:$H,3,FALSE)="JA",2,0))</f>
        <v>0</v>
      </c>
      <c r="W66" s="14">
        <f>SUM(C66:E66)+SUM(S66:V66)</f>
        <v>30</v>
      </c>
    </row>
    <row r="67" spans="1:23" x14ac:dyDescent="0.25">
      <c r="A67" s="25">
        <v>5025</v>
      </c>
      <c r="B67" s="25" t="str">
        <f>VLOOKUP($A67,Para!$D$1:$E$996,2,FALSE)</f>
        <v>Bree Basket</v>
      </c>
      <c r="C67" s="18">
        <f>VLOOKUP($A67,'Score Algemeen'!$A$3:$S$968,5,FALSE)</f>
        <v>10</v>
      </c>
      <c r="D67" s="18">
        <f>VLOOKUP($A67,'Score Algemeen'!$A:$S,10,FALSE)</f>
        <v>5</v>
      </c>
      <c r="E67" s="18">
        <f>VLOOKUP($A67,'Score Algemeen'!$A:$S,19,FALSE)</f>
        <v>8</v>
      </c>
      <c r="F67" s="6">
        <f>IF(VLOOKUP($A67,Resultaten!$A:$P,10,FALSE)&gt;34,5,IF(VLOOKUP($A67,Resultaten!$A:$P,10,FALSE)&gt;26,10,IF(VLOOKUP($A67,Resultaten!$A:$P,10,FALSE)&gt;12,15,IF(VLOOKUP($A67,Resultaten!$A:$P,10,FALSE)&gt;6,20,IF(VLOOKUP($A67,Resultaten!$A:$P,10,FALSE)="",0,25)))))</f>
        <v>0</v>
      </c>
      <c r="G67" s="6">
        <f>IF(VLOOKUP($A67,Resultaten!$A:$P,3,FALSE)&gt;34,1,IF(VLOOKUP($A67,Resultaten!$A:$P,3,FALSE)&gt;26,2,IF(VLOOKUP($A67,Resultaten!$A:$P,3,FALSE)&gt;12,3,IF(VLOOKUP($A67,Resultaten!$A:$P,3,FALSE)&gt;6,4,IF(VLOOKUP($A67,Resultaten!$A:$P,3,FALSE)="",0,5)))))</f>
        <v>1</v>
      </c>
      <c r="H67" s="6">
        <f>IF(VLOOKUP($A67,Resultaten!$A:$P,11,FALSE)&gt;38,5,IF(VLOOKUP($A67,Resultaten!$A:$P,11,FALSE)&gt;28,10,IF(VLOOKUP($A67,Resultaten!$A:$P,11,FALSE)&gt;12,15,IF(VLOOKUP($A67,Resultaten!$A:$P,11,FALSE)&gt;6,20,IF(VLOOKUP($A67,Resultaten!$A:$P,11,FALSE)="",0,25)))))</f>
        <v>0</v>
      </c>
      <c r="I67" s="6">
        <f>IF(VLOOKUP($A67,Resultaten!$A:$P,4,FALSE)&gt;38,1,IF(VLOOKUP($A67,Resultaten!$A:$P,4,FALSE)&gt;28,2,IF(VLOOKUP($A67,Resultaten!$A:$P,4,FALSE)&gt;12,3,IF(VLOOKUP($A67,Resultaten!$A:$P,4,FALSE)&gt;6,4,IF(VLOOKUP($A67,Resultaten!$A:$P,4,FALSE)="",0,5)))))</f>
        <v>0</v>
      </c>
      <c r="J67" s="6">
        <f>IF(ISERROR(VLOOKUP($A67,BNT!$A:$H,5,FALSE)=TRUE),0,IF(VLOOKUP($A67,BNT!$A:$H,5,FALSE)="JA",2,0))</f>
        <v>0</v>
      </c>
      <c r="K67" s="6">
        <f>IF(ISERROR(VLOOKUP($A67,BNT!$A:$H,4,FALSE)=TRUE),0,IF(VLOOKUP($A67,BNT!$A:$H,4,FALSE)="JA",1,0))</f>
        <v>0</v>
      </c>
      <c r="L67" s="10">
        <f>SUM(C67:E67)+SUM(F67:K67)</f>
        <v>24</v>
      </c>
      <c r="M67" s="7">
        <f>IF(VLOOKUP($A67,Resultaten!$A:$P,11,FALSE)&gt;38,5,IF(VLOOKUP($A67,Resultaten!$A:$P,11,FALSE)&gt;28,10,IF(VLOOKUP($A67,Resultaten!$A:$P,11,FALSE)&gt;12,15,IF(VLOOKUP($A67,Resultaten!$A:$P,11,FALSE)&gt;6,20,IF(VLOOKUP($A67,Resultaten!$A:$P,11,FALSE)="",0,25)))))</f>
        <v>0</v>
      </c>
      <c r="N67" s="7">
        <f>IF(VLOOKUP($A67,Resultaten!$A:$P,12,FALSE)&gt;38,5,IF(VLOOKUP($A67,Resultaten!$A:$P,12,FALSE)&gt;28,10,IF(VLOOKUP($A67,Resultaten!$A:$P,12,FALSE)&gt;12,15,IF(VLOOKUP($A67,Resultaten!$A:$P,12,FALSE)&gt;6,20,IF(VLOOKUP($A67,Resultaten!$A:$P,12,FALSE)="",0,25)))))</f>
        <v>0</v>
      </c>
      <c r="O67" s="7">
        <f>IF(VLOOKUP($A67,Resultaten!$A:$P,5,FALSE)&gt;38,2,IF(VLOOKUP($A67,Resultaten!$A:$P,5,FALSE)&gt;28,4,IF(VLOOKUP($A67,Resultaten!$A:$P,5,FALSE)&gt;12,6,IF(VLOOKUP($A67,Resultaten!$A:$P,5,FALSE)&gt;6,8,IF(VLOOKUP($A67,Resultaten!$A:$P,5,FALSE)="",0,10)))))</f>
        <v>0</v>
      </c>
      <c r="P67" s="7">
        <f>IF(ISERROR(VLOOKUP($A67,BNT!$A:$H,4,FALSE)=TRUE),0,IF(VLOOKUP($A67,BNT!$A:$H,4,FALSE)="JA",2,0))</f>
        <v>0</v>
      </c>
      <c r="Q67" s="7">
        <f>IF(ISERROR(VLOOKUP($A67,BNT!$A:$H,3,FALSE)=TRUE),0,IF(VLOOKUP($A67,BNT!$A:$H,3,FALSE)="JA",1,0))</f>
        <v>0</v>
      </c>
      <c r="R67" s="16">
        <f>SUM(C67:E67)+SUM(M67:Q67)</f>
        <v>23</v>
      </c>
      <c r="S67" s="12">
        <f>IF(VLOOKUP($A67,Resultaten!$A:$P,12,FALSE)&gt;38,5,IF(VLOOKUP($A67,Resultaten!$A:$P,12,FALSE)&gt;28,10,IF(VLOOKUP($A67,Resultaten!$A:$P,12,FALSE)&gt;12,15,IF(VLOOKUP($A67,Resultaten!$A:$P,12,FALSE)&gt;6,20,IF(VLOOKUP($A67,Resultaten!$A:$P,12,FALSE)="",0,25)))))</f>
        <v>0</v>
      </c>
      <c r="T67" s="12">
        <f>IF(VLOOKUP($A67,Resultaten!$A:$P,13,FALSE)&gt;38,5,IF(VLOOKUP($A67,Resultaten!$A:$P,13,FALSE)&gt;28,10,IF(VLOOKUP($A67,Resultaten!$A:$P,13,FALSE)&gt;12,15,IF(VLOOKUP($A67,Resultaten!$A:$P,13,FALSE)&gt;6,20,IF(VLOOKUP($A67,Resultaten!$A:$P,13,FALSE)="",0,25)))))</f>
        <v>5</v>
      </c>
      <c r="U67" s="12">
        <f>IF(VLOOKUP($A67,Resultaten!$A:$P,6,FALSE)&gt;38,2,IF(VLOOKUP($A67,Resultaten!$A:$P,6,FALSE)&gt;28,4,IF(VLOOKUP($A67,Resultaten!$A:$P,6,FALSE)&gt;12,6,IF(VLOOKUP($A67,Resultaten!$A:$P,6,FALSE)&gt;6,8,IF(VLOOKUP($A67,Resultaten!$A:$P,6,FALSE)="",0,10)))))</f>
        <v>2</v>
      </c>
      <c r="V67" s="12">
        <f>IF(ISERROR(VLOOKUP($A67,BNT!$A:$H,3,FALSE)=TRUE),0,IF(VLOOKUP($A67,BNT!$A:$H,3,FALSE)="JA",2,0))</f>
        <v>0</v>
      </c>
      <c r="W67" s="14">
        <f>SUM(C67:E67)+SUM(S67:V67)</f>
        <v>30</v>
      </c>
    </row>
    <row r="68" spans="1:23" x14ac:dyDescent="0.25">
      <c r="A68" s="25">
        <v>1300</v>
      </c>
      <c r="B68" s="25" t="str">
        <f>VLOOKUP($A68,Para!$D$1:$E$996,2,FALSE)</f>
        <v>Peer BBC vzw</v>
      </c>
      <c r="C68" s="18">
        <f>VLOOKUP($A68,'Score Algemeen'!$A$3:$S$968,5,FALSE)</f>
        <v>10</v>
      </c>
      <c r="D68" s="18">
        <f>VLOOKUP($A68,'Score Algemeen'!$A:$S,10,FALSE)</f>
        <v>2</v>
      </c>
      <c r="E68" s="18">
        <f>VLOOKUP($A68,'Score Algemeen'!$A:$S,19,FALSE)</f>
        <v>8</v>
      </c>
      <c r="F68" s="6">
        <f>IF(VLOOKUP($A68,Resultaten!$A:$P,10,FALSE)&gt;34,5,IF(VLOOKUP($A68,Resultaten!$A:$P,10,FALSE)&gt;26,10,IF(VLOOKUP($A68,Resultaten!$A:$P,10,FALSE)&gt;12,15,IF(VLOOKUP($A68,Resultaten!$A:$P,10,FALSE)&gt;6,20,IF(VLOOKUP($A68,Resultaten!$A:$P,10,FALSE)="",0,25)))))</f>
        <v>0</v>
      </c>
      <c r="G68" s="6">
        <f>IF(VLOOKUP($A68,Resultaten!$A:$P,3,FALSE)&gt;34,1,IF(VLOOKUP($A68,Resultaten!$A:$P,3,FALSE)&gt;26,2,IF(VLOOKUP($A68,Resultaten!$A:$P,3,FALSE)&gt;12,3,IF(VLOOKUP($A68,Resultaten!$A:$P,3,FALSE)&gt;6,4,IF(VLOOKUP($A68,Resultaten!$A:$P,3,FALSE)="",0,5)))))</f>
        <v>0</v>
      </c>
      <c r="H68" s="6">
        <f>IF(VLOOKUP($A68,Resultaten!$A:$P,11,FALSE)&gt;38,5,IF(VLOOKUP($A68,Resultaten!$A:$P,11,FALSE)&gt;28,10,IF(VLOOKUP($A68,Resultaten!$A:$P,11,FALSE)&gt;12,15,IF(VLOOKUP($A68,Resultaten!$A:$P,11,FALSE)&gt;6,20,IF(VLOOKUP($A68,Resultaten!$A:$P,11,FALSE)="",0,25)))))</f>
        <v>10</v>
      </c>
      <c r="I68" s="6">
        <f>IF(VLOOKUP($A68,Resultaten!$A:$P,4,FALSE)&gt;38,1,IF(VLOOKUP($A68,Resultaten!$A:$P,4,FALSE)&gt;28,2,IF(VLOOKUP($A68,Resultaten!$A:$P,4,FALSE)&gt;12,3,IF(VLOOKUP($A68,Resultaten!$A:$P,4,FALSE)&gt;6,4,IF(VLOOKUP($A68,Resultaten!$A:$P,4,FALSE)="",0,5)))))</f>
        <v>1</v>
      </c>
      <c r="J68" s="6">
        <f>IF(ISERROR(VLOOKUP($A68,BNT!$A:$H,5,FALSE)=TRUE),0,IF(VLOOKUP($A68,BNT!$A:$H,5,FALSE)="JA",2,0))</f>
        <v>0</v>
      </c>
      <c r="K68" s="6">
        <f>IF(ISERROR(VLOOKUP($A68,BNT!$A:$H,4,FALSE)=TRUE),0,IF(VLOOKUP($A68,BNT!$A:$H,4,FALSE)="JA",1,0))</f>
        <v>0</v>
      </c>
      <c r="L68" s="10">
        <f>SUM(C68:E68)+SUM(F68:K68)</f>
        <v>31</v>
      </c>
      <c r="M68" s="7">
        <f>IF(VLOOKUP($A68,Resultaten!$A:$P,11,FALSE)&gt;38,5,IF(VLOOKUP($A68,Resultaten!$A:$P,11,FALSE)&gt;28,10,IF(VLOOKUP($A68,Resultaten!$A:$P,11,FALSE)&gt;12,15,IF(VLOOKUP($A68,Resultaten!$A:$P,11,FALSE)&gt;6,20,IF(VLOOKUP($A68,Resultaten!$A:$P,11,FALSE)="",0,25)))))</f>
        <v>10</v>
      </c>
      <c r="N68" s="7">
        <f>IF(VLOOKUP($A68,Resultaten!$A:$P,12,FALSE)&gt;38,5,IF(VLOOKUP($A68,Resultaten!$A:$P,12,FALSE)&gt;28,10,IF(VLOOKUP($A68,Resultaten!$A:$P,12,FALSE)&gt;12,15,IF(VLOOKUP($A68,Resultaten!$A:$P,12,FALSE)&gt;6,20,IF(VLOOKUP($A68,Resultaten!$A:$P,12,FALSE)="",0,25)))))</f>
        <v>0</v>
      </c>
      <c r="O68" s="7">
        <f>IF(VLOOKUP($A68,Resultaten!$A:$P,5,FALSE)&gt;38,2,IF(VLOOKUP($A68,Resultaten!$A:$P,5,FALSE)&gt;28,4,IF(VLOOKUP($A68,Resultaten!$A:$P,5,FALSE)&gt;12,6,IF(VLOOKUP($A68,Resultaten!$A:$P,5,FALSE)&gt;6,8,IF(VLOOKUP($A68,Resultaten!$A:$P,5,FALSE)="",0,10)))))</f>
        <v>2</v>
      </c>
      <c r="P68" s="7">
        <f>IF(ISERROR(VLOOKUP($A68,BNT!$A:$H,4,FALSE)=TRUE),0,IF(VLOOKUP($A68,BNT!$A:$H,4,FALSE)="JA",2,0))</f>
        <v>0</v>
      </c>
      <c r="Q68" s="7">
        <f>IF(ISERROR(VLOOKUP($A68,BNT!$A:$H,3,FALSE)=TRUE),0,IF(VLOOKUP($A68,BNT!$A:$H,3,FALSE)="JA",1,0))</f>
        <v>0</v>
      </c>
      <c r="R68" s="16">
        <f>SUM(C68:E68)+SUM(M68:Q68)</f>
        <v>32</v>
      </c>
      <c r="S68" s="12">
        <f>IF(VLOOKUP($A68,Resultaten!$A:$P,12,FALSE)&gt;38,5,IF(VLOOKUP($A68,Resultaten!$A:$P,12,FALSE)&gt;28,10,IF(VLOOKUP($A68,Resultaten!$A:$P,12,FALSE)&gt;12,15,IF(VLOOKUP($A68,Resultaten!$A:$P,12,FALSE)&gt;6,20,IF(VLOOKUP($A68,Resultaten!$A:$P,12,FALSE)="",0,25)))))</f>
        <v>0</v>
      </c>
      <c r="T68" s="12">
        <f>IF(VLOOKUP($A68,Resultaten!$A:$P,13,FALSE)&gt;38,5,IF(VLOOKUP($A68,Resultaten!$A:$P,13,FALSE)&gt;28,10,IF(VLOOKUP($A68,Resultaten!$A:$P,13,FALSE)&gt;12,15,IF(VLOOKUP($A68,Resultaten!$A:$P,13,FALSE)&gt;6,20,IF(VLOOKUP($A68,Resultaten!$A:$P,13,FALSE)="",0,25)))))</f>
        <v>5</v>
      </c>
      <c r="U68" s="12">
        <f>IF(VLOOKUP($A68,Resultaten!$A:$P,6,FALSE)&gt;38,2,IF(VLOOKUP($A68,Resultaten!$A:$P,6,FALSE)&gt;28,4,IF(VLOOKUP($A68,Resultaten!$A:$P,6,FALSE)&gt;12,6,IF(VLOOKUP($A68,Resultaten!$A:$P,6,FALSE)&gt;6,8,IF(VLOOKUP($A68,Resultaten!$A:$P,6,FALSE)="",0,10)))))</f>
        <v>4</v>
      </c>
      <c r="V68" s="12">
        <f>IF(ISERROR(VLOOKUP($A68,BNT!$A:$H,3,FALSE)=TRUE),0,IF(VLOOKUP($A68,BNT!$A:$H,3,FALSE)="JA",2,0))</f>
        <v>0</v>
      </c>
      <c r="W68" s="14">
        <f>SUM(C68:E68)+SUM(S68:V68)</f>
        <v>29</v>
      </c>
    </row>
    <row r="69" spans="1:23" x14ac:dyDescent="0.25">
      <c r="A69" s="25">
        <v>1840</v>
      </c>
      <c r="B69" s="25" t="str">
        <f>VLOOKUP($A69,Para!$D$1:$E$996,2,FALSE)</f>
        <v>Zuiderkempen Diamonds</v>
      </c>
      <c r="C69" s="18">
        <f>VLOOKUP($A69,'Score Algemeen'!$A$3:$S$968,5,FALSE)</f>
        <v>10</v>
      </c>
      <c r="D69" s="18">
        <f>VLOOKUP($A69,'Score Algemeen'!$A:$S,10,FALSE)</f>
        <v>4</v>
      </c>
      <c r="E69" s="18">
        <f>VLOOKUP($A69,'Score Algemeen'!$A:$S,19,FALSE)</f>
        <v>8</v>
      </c>
      <c r="F69" s="6">
        <f>IF(VLOOKUP($A69,Resultaten!$A:$P,10,FALSE)&gt;34,5,IF(VLOOKUP($A69,Resultaten!$A:$P,10,FALSE)&gt;26,10,IF(VLOOKUP($A69,Resultaten!$A:$P,10,FALSE)&gt;12,15,IF(VLOOKUP($A69,Resultaten!$A:$P,10,FALSE)&gt;6,20,IF(VLOOKUP($A69,Resultaten!$A:$P,10,FALSE)="",0,25)))))</f>
        <v>0</v>
      </c>
      <c r="G69" s="6">
        <f>IF(VLOOKUP($A69,Resultaten!$A:$P,3,FALSE)&gt;34,1,IF(VLOOKUP($A69,Resultaten!$A:$P,3,FALSE)&gt;26,2,IF(VLOOKUP($A69,Resultaten!$A:$P,3,FALSE)&gt;12,3,IF(VLOOKUP($A69,Resultaten!$A:$P,3,FALSE)&gt;6,4,IF(VLOOKUP($A69,Resultaten!$A:$P,3,FALSE)="",0,5)))))</f>
        <v>0</v>
      </c>
      <c r="H69" s="6">
        <f>IF(VLOOKUP($A69,Resultaten!$A:$P,11,FALSE)&gt;38,5,IF(VLOOKUP($A69,Resultaten!$A:$P,11,FALSE)&gt;28,10,IF(VLOOKUP($A69,Resultaten!$A:$P,11,FALSE)&gt;12,15,IF(VLOOKUP($A69,Resultaten!$A:$P,11,FALSE)&gt;6,20,IF(VLOOKUP($A69,Resultaten!$A:$P,11,FALSE)="",0,25)))))</f>
        <v>0</v>
      </c>
      <c r="I69" s="6">
        <f>IF(VLOOKUP($A69,Resultaten!$A:$P,4,FALSE)&gt;38,1,IF(VLOOKUP($A69,Resultaten!$A:$P,4,FALSE)&gt;28,2,IF(VLOOKUP($A69,Resultaten!$A:$P,4,FALSE)&gt;12,3,IF(VLOOKUP($A69,Resultaten!$A:$P,4,FALSE)&gt;6,4,IF(VLOOKUP($A69,Resultaten!$A:$P,4,FALSE)="",0,5)))))</f>
        <v>0</v>
      </c>
      <c r="J69" s="6">
        <f>IF(ISERROR(VLOOKUP($A69,BNT!$A:$H,5,FALSE)=TRUE),0,IF(VLOOKUP($A69,BNT!$A:$H,5,FALSE)="JA",2,0))</f>
        <v>0</v>
      </c>
      <c r="K69" s="6">
        <f>IF(ISERROR(VLOOKUP($A69,BNT!$A:$H,4,FALSE)=TRUE),0,IF(VLOOKUP($A69,BNT!$A:$H,4,FALSE)="JA",1,0))</f>
        <v>0</v>
      </c>
      <c r="L69" s="10">
        <f>SUM(C69:E69)+SUM(F69:K69)</f>
        <v>22</v>
      </c>
      <c r="M69" s="7">
        <f>IF(VLOOKUP($A69,Resultaten!$A:$P,11,FALSE)&gt;38,5,IF(VLOOKUP($A69,Resultaten!$A:$P,11,FALSE)&gt;28,10,IF(VLOOKUP($A69,Resultaten!$A:$P,11,FALSE)&gt;12,15,IF(VLOOKUP($A69,Resultaten!$A:$P,11,FALSE)&gt;6,20,IF(VLOOKUP($A69,Resultaten!$A:$P,11,FALSE)="",0,25)))))</f>
        <v>0</v>
      </c>
      <c r="N69" s="7">
        <f>IF(VLOOKUP($A69,Resultaten!$A:$P,12,FALSE)&gt;38,5,IF(VLOOKUP($A69,Resultaten!$A:$P,12,FALSE)&gt;28,10,IF(VLOOKUP($A69,Resultaten!$A:$P,12,FALSE)&gt;12,15,IF(VLOOKUP($A69,Resultaten!$A:$P,12,FALSE)&gt;6,20,IF(VLOOKUP($A69,Resultaten!$A:$P,12,FALSE)="",0,25)))))</f>
        <v>0</v>
      </c>
      <c r="O69" s="7">
        <f>IF(VLOOKUP($A69,Resultaten!$A:$P,5,FALSE)&gt;38,2,IF(VLOOKUP($A69,Resultaten!$A:$P,5,FALSE)&gt;28,4,IF(VLOOKUP($A69,Resultaten!$A:$P,5,FALSE)&gt;12,6,IF(VLOOKUP($A69,Resultaten!$A:$P,5,FALSE)&gt;6,8,IF(VLOOKUP($A69,Resultaten!$A:$P,5,FALSE)="",0,10)))))</f>
        <v>0</v>
      </c>
      <c r="P69" s="7">
        <f>IF(ISERROR(VLOOKUP($A69,BNT!$A:$H,4,FALSE)=TRUE),0,IF(VLOOKUP($A69,BNT!$A:$H,4,FALSE)="JA",2,0))</f>
        <v>0</v>
      </c>
      <c r="Q69" s="7">
        <f>IF(ISERROR(VLOOKUP($A69,BNT!$A:$H,3,FALSE)=TRUE),0,IF(VLOOKUP($A69,BNT!$A:$H,3,FALSE)="JA",1,0))</f>
        <v>0</v>
      </c>
      <c r="R69" s="16">
        <f>SUM(C69:E69)+SUM(M69:Q69)</f>
        <v>22</v>
      </c>
      <c r="S69" s="12">
        <f>IF(VLOOKUP($A69,Resultaten!$A:$P,12,FALSE)&gt;38,5,IF(VLOOKUP($A69,Resultaten!$A:$P,12,FALSE)&gt;28,10,IF(VLOOKUP($A69,Resultaten!$A:$P,12,FALSE)&gt;12,15,IF(VLOOKUP($A69,Resultaten!$A:$P,12,FALSE)&gt;6,20,IF(VLOOKUP($A69,Resultaten!$A:$P,12,FALSE)="",0,25)))))</f>
        <v>0</v>
      </c>
      <c r="T69" s="12">
        <f>IF(VLOOKUP($A69,Resultaten!$A:$P,13,FALSE)&gt;38,5,IF(VLOOKUP($A69,Resultaten!$A:$P,13,FALSE)&gt;28,10,IF(VLOOKUP($A69,Resultaten!$A:$P,13,FALSE)&gt;12,15,IF(VLOOKUP($A69,Resultaten!$A:$P,13,FALSE)&gt;6,20,IF(VLOOKUP($A69,Resultaten!$A:$P,13,FALSE)="",0,25)))))</f>
        <v>5</v>
      </c>
      <c r="U69" s="12">
        <f>IF(VLOOKUP($A69,Resultaten!$A:$P,6,FALSE)&gt;38,2,IF(VLOOKUP($A69,Resultaten!$A:$P,6,FALSE)&gt;28,4,IF(VLOOKUP($A69,Resultaten!$A:$P,6,FALSE)&gt;12,6,IF(VLOOKUP($A69,Resultaten!$A:$P,6,FALSE)&gt;6,8,IF(VLOOKUP($A69,Resultaten!$A:$P,6,FALSE)="",0,10)))))</f>
        <v>2</v>
      </c>
      <c r="V69" s="12">
        <f>IF(ISERROR(VLOOKUP($A69,BNT!$A:$H,3,FALSE)=TRUE),0,IF(VLOOKUP($A69,BNT!$A:$H,3,FALSE)="JA",2,0))</f>
        <v>0</v>
      </c>
      <c r="W69" s="14">
        <f>SUM(C69:E69)+SUM(S69:V69)</f>
        <v>29</v>
      </c>
    </row>
    <row r="70" spans="1:23" x14ac:dyDescent="0.25">
      <c r="A70" s="25">
        <v>1483</v>
      </c>
      <c r="B70" s="25" t="str">
        <f>VLOOKUP($A70,Para!$D$1:$E$996,2,FALSE)</f>
        <v>Nieuw Brabo Antwerpen</v>
      </c>
      <c r="C70" s="18">
        <f>VLOOKUP($A70,'Score Algemeen'!$A$3:$S$968,5,FALSE)</f>
        <v>8</v>
      </c>
      <c r="D70" s="18">
        <f>VLOOKUP($A70,'Score Algemeen'!$A:$S,10,FALSE)</f>
        <v>9</v>
      </c>
      <c r="E70" s="18">
        <f>VLOOKUP($A70,'Score Algemeen'!$A:$S,19,FALSE)</f>
        <v>6</v>
      </c>
      <c r="F70" s="6">
        <f>IF(VLOOKUP($A70,Resultaten!$A:$P,10,FALSE)&gt;34,5,IF(VLOOKUP($A70,Resultaten!$A:$P,10,FALSE)&gt;26,10,IF(VLOOKUP($A70,Resultaten!$A:$P,10,FALSE)&gt;12,15,IF(VLOOKUP($A70,Resultaten!$A:$P,10,FALSE)&gt;6,20,IF(VLOOKUP($A70,Resultaten!$A:$P,10,FALSE)="",0,25)))))</f>
        <v>10</v>
      </c>
      <c r="G70" s="6">
        <f>IF(VLOOKUP($A70,Resultaten!$A:$P,3,FALSE)&gt;34,1,IF(VLOOKUP($A70,Resultaten!$A:$P,3,FALSE)&gt;26,2,IF(VLOOKUP($A70,Resultaten!$A:$P,3,FALSE)&gt;12,3,IF(VLOOKUP($A70,Resultaten!$A:$P,3,FALSE)&gt;6,4,IF(VLOOKUP($A70,Resultaten!$A:$P,3,FALSE)="",0,5)))))</f>
        <v>1</v>
      </c>
      <c r="H70" s="6">
        <f>IF(VLOOKUP($A70,Resultaten!$A:$P,11,FALSE)&gt;38,5,IF(VLOOKUP($A70,Resultaten!$A:$P,11,FALSE)&gt;28,10,IF(VLOOKUP($A70,Resultaten!$A:$P,11,FALSE)&gt;12,15,IF(VLOOKUP($A70,Resultaten!$A:$P,11,FALSE)&gt;6,20,IF(VLOOKUP($A70,Resultaten!$A:$P,11,FALSE)="",0,25)))))</f>
        <v>5</v>
      </c>
      <c r="I70" s="6">
        <f>IF(VLOOKUP($A70,Resultaten!$A:$P,4,FALSE)&gt;38,1,IF(VLOOKUP($A70,Resultaten!$A:$P,4,FALSE)&gt;28,2,IF(VLOOKUP($A70,Resultaten!$A:$P,4,FALSE)&gt;12,3,IF(VLOOKUP($A70,Resultaten!$A:$P,4,FALSE)&gt;6,4,IF(VLOOKUP($A70,Resultaten!$A:$P,4,FALSE)="",0,5)))))</f>
        <v>1</v>
      </c>
      <c r="J70" s="6">
        <f>IF(ISERROR(VLOOKUP($A70,BNT!$A:$H,5,FALSE)=TRUE),0,IF(VLOOKUP($A70,BNT!$A:$H,5,FALSE)="JA",2,0))</f>
        <v>0</v>
      </c>
      <c r="K70" s="6">
        <f>IF(ISERROR(VLOOKUP($A70,BNT!$A:$H,4,FALSE)=TRUE),0,IF(VLOOKUP($A70,BNT!$A:$H,4,FALSE)="JA",1,0))</f>
        <v>0</v>
      </c>
      <c r="L70" s="10">
        <f>SUM(C70:E70)+SUM(F70:K70)</f>
        <v>40</v>
      </c>
      <c r="M70" s="7">
        <f>IF(VLOOKUP($A70,Resultaten!$A:$P,11,FALSE)&gt;38,5,IF(VLOOKUP($A70,Resultaten!$A:$P,11,FALSE)&gt;28,10,IF(VLOOKUP($A70,Resultaten!$A:$P,11,FALSE)&gt;12,15,IF(VLOOKUP($A70,Resultaten!$A:$P,11,FALSE)&gt;6,20,IF(VLOOKUP($A70,Resultaten!$A:$P,11,FALSE)="",0,25)))))</f>
        <v>5</v>
      </c>
      <c r="N70" s="7">
        <f>IF(VLOOKUP($A70,Resultaten!$A:$P,12,FALSE)&gt;38,5,IF(VLOOKUP($A70,Resultaten!$A:$P,12,FALSE)&gt;28,10,IF(VLOOKUP($A70,Resultaten!$A:$P,12,FALSE)&gt;12,15,IF(VLOOKUP($A70,Resultaten!$A:$P,12,FALSE)&gt;6,20,IF(VLOOKUP($A70,Resultaten!$A:$P,12,FALSE)="",0,25)))))</f>
        <v>5</v>
      </c>
      <c r="O70" s="7">
        <f>IF(VLOOKUP($A70,Resultaten!$A:$P,5,FALSE)&gt;38,2,IF(VLOOKUP($A70,Resultaten!$A:$P,5,FALSE)&gt;28,4,IF(VLOOKUP($A70,Resultaten!$A:$P,5,FALSE)&gt;12,6,IF(VLOOKUP($A70,Resultaten!$A:$P,5,FALSE)&gt;6,8,IF(VLOOKUP($A70,Resultaten!$A:$P,5,FALSE)="",0,10)))))</f>
        <v>2</v>
      </c>
      <c r="P70" s="7">
        <f>IF(ISERROR(VLOOKUP($A70,BNT!$A:$H,4,FALSE)=TRUE),0,IF(VLOOKUP($A70,BNT!$A:$H,4,FALSE)="JA",2,0))</f>
        <v>0</v>
      </c>
      <c r="Q70" s="7">
        <f>IF(ISERROR(VLOOKUP($A70,BNT!$A:$H,3,FALSE)=TRUE),0,IF(VLOOKUP($A70,BNT!$A:$H,3,FALSE)="JA",1,0))</f>
        <v>0</v>
      </c>
      <c r="R70" s="16">
        <f>SUM(C70:E70)+SUM(M70:Q70)</f>
        <v>35</v>
      </c>
      <c r="S70" s="12">
        <f>IF(VLOOKUP($A70,Resultaten!$A:$P,12,FALSE)&gt;38,5,IF(VLOOKUP($A70,Resultaten!$A:$P,12,FALSE)&gt;28,10,IF(VLOOKUP($A70,Resultaten!$A:$P,12,FALSE)&gt;12,15,IF(VLOOKUP($A70,Resultaten!$A:$P,12,FALSE)&gt;6,20,IF(VLOOKUP($A70,Resultaten!$A:$P,12,FALSE)="",0,25)))))</f>
        <v>5</v>
      </c>
      <c r="T70" s="12">
        <f>IF(VLOOKUP($A70,Resultaten!$A:$P,13,FALSE)&gt;38,5,IF(VLOOKUP($A70,Resultaten!$A:$P,13,FALSE)&gt;28,10,IF(VLOOKUP($A70,Resultaten!$A:$P,13,FALSE)&gt;12,15,IF(VLOOKUP($A70,Resultaten!$A:$P,13,FALSE)&gt;6,20,IF(VLOOKUP($A70,Resultaten!$A:$P,13,FALSE)="",0,25)))))</f>
        <v>0</v>
      </c>
      <c r="U70" s="12">
        <f>IF(VLOOKUP($A70,Resultaten!$A:$P,6,FALSE)&gt;38,2,IF(VLOOKUP($A70,Resultaten!$A:$P,6,FALSE)&gt;28,4,IF(VLOOKUP($A70,Resultaten!$A:$P,6,FALSE)&gt;12,6,IF(VLOOKUP($A70,Resultaten!$A:$P,6,FALSE)&gt;6,8,IF(VLOOKUP($A70,Resultaten!$A:$P,6,FALSE)="",0,10)))))</f>
        <v>0</v>
      </c>
      <c r="V70" s="12">
        <f>IF(ISERROR(VLOOKUP($A70,BNT!$A:$H,3,FALSE)=TRUE),0,IF(VLOOKUP($A70,BNT!$A:$H,3,FALSE)="JA",2,0))</f>
        <v>0</v>
      </c>
      <c r="W70" s="14">
        <f>SUM(C70:E70)+SUM(S70:V70)</f>
        <v>28</v>
      </c>
    </row>
    <row r="71" spans="1:23" x14ac:dyDescent="0.25">
      <c r="A71" s="25">
        <v>1852</v>
      </c>
      <c r="B71" s="25" t="str">
        <f>VLOOKUP($A71,Para!$D$1:$E$996,2,FALSE)</f>
        <v>BBC Geel</v>
      </c>
      <c r="C71" s="18">
        <f>VLOOKUP($A71,'Score Algemeen'!$A$3:$S$968,5,FALSE)</f>
        <v>10</v>
      </c>
      <c r="D71" s="18">
        <f>VLOOKUP($A71,'Score Algemeen'!$A:$S,10,FALSE)</f>
        <v>11</v>
      </c>
      <c r="E71" s="18">
        <f>VLOOKUP($A71,'Score Algemeen'!$A:$S,19,FALSE)</f>
        <v>5</v>
      </c>
      <c r="F71" s="6">
        <f>IF(VLOOKUP($A71,Resultaten!$A:$P,10,FALSE)&gt;34,5,IF(VLOOKUP($A71,Resultaten!$A:$P,10,FALSE)&gt;26,10,IF(VLOOKUP($A71,Resultaten!$A:$P,10,FALSE)&gt;12,15,IF(VLOOKUP($A71,Resultaten!$A:$P,10,FALSE)&gt;6,20,IF(VLOOKUP($A71,Resultaten!$A:$P,10,FALSE)="",0,25)))))</f>
        <v>5</v>
      </c>
      <c r="G71" s="6">
        <f>IF(VLOOKUP($A71,Resultaten!$A:$P,3,FALSE)&gt;34,1,IF(VLOOKUP($A71,Resultaten!$A:$P,3,FALSE)&gt;26,2,IF(VLOOKUP($A71,Resultaten!$A:$P,3,FALSE)&gt;12,3,IF(VLOOKUP($A71,Resultaten!$A:$P,3,FALSE)&gt;6,4,IF(VLOOKUP($A71,Resultaten!$A:$P,3,FALSE)="",0,5)))))</f>
        <v>1</v>
      </c>
      <c r="H71" s="6">
        <f>IF(VLOOKUP($A71,Resultaten!$A:$P,11,FALSE)&gt;38,5,IF(VLOOKUP($A71,Resultaten!$A:$P,11,FALSE)&gt;28,10,IF(VLOOKUP($A71,Resultaten!$A:$P,11,FALSE)&gt;12,15,IF(VLOOKUP($A71,Resultaten!$A:$P,11,FALSE)&gt;6,20,IF(VLOOKUP($A71,Resultaten!$A:$P,11,FALSE)="",0,25)))))</f>
        <v>5</v>
      </c>
      <c r="I71" s="6">
        <f>IF(VLOOKUP($A71,Resultaten!$A:$P,4,FALSE)&gt;38,1,IF(VLOOKUP($A71,Resultaten!$A:$P,4,FALSE)&gt;28,2,IF(VLOOKUP($A71,Resultaten!$A:$P,4,FALSE)&gt;12,3,IF(VLOOKUP($A71,Resultaten!$A:$P,4,FALSE)&gt;6,4,IF(VLOOKUP($A71,Resultaten!$A:$P,4,FALSE)="",0,5)))))</f>
        <v>1</v>
      </c>
      <c r="J71" s="6">
        <f>IF(ISERROR(VLOOKUP($A71,BNT!$A:$H,5,FALSE)=TRUE),0,IF(VLOOKUP($A71,BNT!$A:$H,5,FALSE)="JA",2,0))</f>
        <v>0</v>
      </c>
      <c r="K71" s="6">
        <f>IF(ISERROR(VLOOKUP($A71,BNT!$A:$H,4,FALSE)=TRUE),0,IF(VLOOKUP($A71,BNT!$A:$H,4,FALSE)="JA",1,0))</f>
        <v>0</v>
      </c>
      <c r="L71" s="10">
        <f>SUM(C71:E71)+SUM(F71:K71)</f>
        <v>38</v>
      </c>
      <c r="M71" s="7">
        <f>IF(VLOOKUP($A71,Resultaten!$A:$P,11,FALSE)&gt;38,5,IF(VLOOKUP($A71,Resultaten!$A:$P,11,FALSE)&gt;28,10,IF(VLOOKUP($A71,Resultaten!$A:$P,11,FALSE)&gt;12,15,IF(VLOOKUP($A71,Resultaten!$A:$P,11,FALSE)&gt;6,20,IF(VLOOKUP($A71,Resultaten!$A:$P,11,FALSE)="",0,25)))))</f>
        <v>5</v>
      </c>
      <c r="N71" s="7">
        <f>IF(VLOOKUP($A71,Resultaten!$A:$P,12,FALSE)&gt;38,5,IF(VLOOKUP($A71,Resultaten!$A:$P,12,FALSE)&gt;28,10,IF(VLOOKUP($A71,Resultaten!$A:$P,12,FALSE)&gt;12,15,IF(VLOOKUP($A71,Resultaten!$A:$P,12,FALSE)&gt;6,20,IF(VLOOKUP($A71,Resultaten!$A:$P,12,FALSE)="",0,25)))))</f>
        <v>0</v>
      </c>
      <c r="O71" s="7">
        <f>IF(VLOOKUP($A71,Resultaten!$A:$P,5,FALSE)&gt;38,2,IF(VLOOKUP($A71,Resultaten!$A:$P,5,FALSE)&gt;28,4,IF(VLOOKUP($A71,Resultaten!$A:$P,5,FALSE)&gt;12,6,IF(VLOOKUP($A71,Resultaten!$A:$P,5,FALSE)&gt;6,8,IF(VLOOKUP($A71,Resultaten!$A:$P,5,FALSE)="",0,10)))))</f>
        <v>2</v>
      </c>
      <c r="P71" s="7">
        <f>IF(ISERROR(VLOOKUP($A71,BNT!$A:$H,4,FALSE)=TRUE),0,IF(VLOOKUP($A71,BNT!$A:$H,4,FALSE)="JA",2,0))</f>
        <v>0</v>
      </c>
      <c r="Q71" s="7">
        <f>IF(ISERROR(VLOOKUP($A71,BNT!$A:$H,3,FALSE)=TRUE),0,IF(VLOOKUP($A71,BNT!$A:$H,3,FALSE)="JA",1,0))</f>
        <v>0</v>
      </c>
      <c r="R71" s="16">
        <f>SUM(C71:E71)+SUM(M71:Q71)</f>
        <v>33</v>
      </c>
      <c r="S71" s="12">
        <f>IF(VLOOKUP($A71,Resultaten!$A:$P,12,FALSE)&gt;38,5,IF(VLOOKUP($A71,Resultaten!$A:$P,12,FALSE)&gt;28,10,IF(VLOOKUP($A71,Resultaten!$A:$P,12,FALSE)&gt;12,15,IF(VLOOKUP($A71,Resultaten!$A:$P,12,FALSE)&gt;6,20,IF(VLOOKUP($A71,Resultaten!$A:$P,12,FALSE)="",0,25)))))</f>
        <v>0</v>
      </c>
      <c r="T71" s="12">
        <f>IF(VLOOKUP($A71,Resultaten!$A:$P,13,FALSE)&gt;38,5,IF(VLOOKUP($A71,Resultaten!$A:$P,13,FALSE)&gt;28,10,IF(VLOOKUP($A71,Resultaten!$A:$P,13,FALSE)&gt;12,15,IF(VLOOKUP($A71,Resultaten!$A:$P,13,FALSE)&gt;6,20,IF(VLOOKUP($A71,Resultaten!$A:$P,13,FALSE)="",0,25)))))</f>
        <v>0</v>
      </c>
      <c r="U71" s="12">
        <f>IF(VLOOKUP($A71,Resultaten!$A:$P,6,FALSE)&gt;38,2,IF(VLOOKUP($A71,Resultaten!$A:$P,6,FALSE)&gt;28,4,IF(VLOOKUP($A71,Resultaten!$A:$P,6,FALSE)&gt;12,6,IF(VLOOKUP($A71,Resultaten!$A:$P,6,FALSE)&gt;6,8,IF(VLOOKUP($A71,Resultaten!$A:$P,6,FALSE)="",0,10)))))</f>
        <v>2</v>
      </c>
      <c r="V71" s="12">
        <f>IF(ISERROR(VLOOKUP($A71,BNT!$A:$H,3,FALSE)=TRUE),0,IF(VLOOKUP($A71,BNT!$A:$H,3,FALSE)="JA",2,0))</f>
        <v>0</v>
      </c>
      <c r="W71" s="14">
        <f>SUM(C71:E71)+SUM(S71:V71)</f>
        <v>28</v>
      </c>
    </row>
    <row r="72" spans="1:23" x14ac:dyDescent="0.25">
      <c r="A72" s="25">
        <v>2046</v>
      </c>
      <c r="B72" s="25" t="str">
        <f>VLOOKUP($A72,Para!$D$1:$E$996,2,FALSE)</f>
        <v>BC Cobras Schoten-Brasschaat</v>
      </c>
      <c r="C72" s="18">
        <f>VLOOKUP($A72,'Score Algemeen'!$A$3:$S$968,5,FALSE)</f>
        <v>10</v>
      </c>
      <c r="D72" s="18">
        <f>VLOOKUP($A72,'Score Algemeen'!$A:$S,10,FALSE)</f>
        <v>5</v>
      </c>
      <c r="E72" s="18">
        <f>VLOOKUP($A72,'Score Algemeen'!$A:$S,19,FALSE)</f>
        <v>8</v>
      </c>
      <c r="F72" s="6">
        <f>IF(VLOOKUP($A72,Resultaten!$A:$P,10,FALSE)&gt;34,5,IF(VLOOKUP($A72,Resultaten!$A:$P,10,FALSE)&gt;26,10,IF(VLOOKUP($A72,Resultaten!$A:$P,10,FALSE)&gt;12,15,IF(VLOOKUP($A72,Resultaten!$A:$P,10,FALSE)&gt;6,20,IF(VLOOKUP($A72,Resultaten!$A:$P,10,FALSE)="",0,25)))))</f>
        <v>0</v>
      </c>
      <c r="G72" s="6">
        <f>IF(VLOOKUP($A72,Resultaten!$A:$P,3,FALSE)&gt;34,1,IF(VLOOKUP($A72,Resultaten!$A:$P,3,FALSE)&gt;26,2,IF(VLOOKUP($A72,Resultaten!$A:$P,3,FALSE)&gt;12,3,IF(VLOOKUP($A72,Resultaten!$A:$P,3,FALSE)&gt;6,4,IF(VLOOKUP($A72,Resultaten!$A:$P,3,FALSE)="",0,5)))))</f>
        <v>0</v>
      </c>
      <c r="H72" s="6">
        <f>IF(VLOOKUP($A72,Resultaten!$A:$P,11,FALSE)&gt;38,5,IF(VLOOKUP($A72,Resultaten!$A:$P,11,FALSE)&gt;28,10,IF(VLOOKUP($A72,Resultaten!$A:$P,11,FALSE)&gt;12,15,IF(VLOOKUP($A72,Resultaten!$A:$P,11,FALSE)&gt;6,20,IF(VLOOKUP($A72,Resultaten!$A:$P,11,FALSE)="",0,25)))))</f>
        <v>0</v>
      </c>
      <c r="I72" s="6">
        <f>IF(VLOOKUP($A72,Resultaten!$A:$P,4,FALSE)&gt;38,1,IF(VLOOKUP($A72,Resultaten!$A:$P,4,FALSE)&gt;28,2,IF(VLOOKUP($A72,Resultaten!$A:$P,4,FALSE)&gt;12,3,IF(VLOOKUP($A72,Resultaten!$A:$P,4,FALSE)&gt;6,4,IF(VLOOKUP($A72,Resultaten!$A:$P,4,FALSE)="",0,5)))))</f>
        <v>0</v>
      </c>
      <c r="J72" s="6">
        <f>IF(ISERROR(VLOOKUP($A72,BNT!$A:$H,5,FALSE)=TRUE),0,IF(VLOOKUP($A72,BNT!$A:$H,5,FALSE)="JA",2,0))</f>
        <v>0</v>
      </c>
      <c r="K72" s="6">
        <f>IF(ISERROR(VLOOKUP($A72,BNT!$A:$H,4,FALSE)=TRUE),0,IF(VLOOKUP($A72,BNT!$A:$H,4,FALSE)="JA",1,0))</f>
        <v>0</v>
      </c>
      <c r="L72" s="10">
        <f>SUM(C72:E72)+SUM(F72:K72)</f>
        <v>23</v>
      </c>
      <c r="M72" s="7">
        <f>IF(VLOOKUP($A72,Resultaten!$A:$P,11,FALSE)&gt;38,5,IF(VLOOKUP($A72,Resultaten!$A:$P,11,FALSE)&gt;28,10,IF(VLOOKUP($A72,Resultaten!$A:$P,11,FALSE)&gt;12,15,IF(VLOOKUP($A72,Resultaten!$A:$P,11,FALSE)&gt;6,20,IF(VLOOKUP($A72,Resultaten!$A:$P,11,FALSE)="",0,25)))))</f>
        <v>0</v>
      </c>
      <c r="N72" s="7">
        <f>IF(VLOOKUP($A72,Resultaten!$A:$P,12,FALSE)&gt;38,5,IF(VLOOKUP($A72,Resultaten!$A:$P,12,FALSE)&gt;28,10,IF(VLOOKUP($A72,Resultaten!$A:$P,12,FALSE)&gt;12,15,IF(VLOOKUP($A72,Resultaten!$A:$P,12,FALSE)&gt;6,20,IF(VLOOKUP($A72,Resultaten!$A:$P,12,FALSE)="",0,25)))))</f>
        <v>5</v>
      </c>
      <c r="O72" s="7">
        <f>IF(VLOOKUP($A72,Resultaten!$A:$P,5,FALSE)&gt;38,2,IF(VLOOKUP($A72,Resultaten!$A:$P,5,FALSE)&gt;28,4,IF(VLOOKUP($A72,Resultaten!$A:$P,5,FALSE)&gt;12,6,IF(VLOOKUP($A72,Resultaten!$A:$P,5,FALSE)&gt;6,8,IF(VLOOKUP($A72,Resultaten!$A:$P,5,FALSE)="",0,10)))))</f>
        <v>0</v>
      </c>
      <c r="P72" s="7">
        <f>IF(ISERROR(VLOOKUP($A72,BNT!$A:$H,4,FALSE)=TRUE),0,IF(VLOOKUP($A72,BNT!$A:$H,4,FALSE)="JA",2,0))</f>
        <v>0</v>
      </c>
      <c r="Q72" s="7">
        <f>IF(ISERROR(VLOOKUP($A72,BNT!$A:$H,3,FALSE)=TRUE),0,IF(VLOOKUP($A72,BNT!$A:$H,3,FALSE)="JA",1,0))</f>
        <v>0</v>
      </c>
      <c r="R72" s="16">
        <f>SUM(C72:E72)+SUM(M72:Q72)</f>
        <v>28</v>
      </c>
      <c r="S72" s="12">
        <f>IF(VLOOKUP($A72,Resultaten!$A:$P,12,FALSE)&gt;38,5,IF(VLOOKUP($A72,Resultaten!$A:$P,12,FALSE)&gt;28,10,IF(VLOOKUP($A72,Resultaten!$A:$P,12,FALSE)&gt;12,15,IF(VLOOKUP($A72,Resultaten!$A:$P,12,FALSE)&gt;6,20,IF(VLOOKUP($A72,Resultaten!$A:$P,12,FALSE)="",0,25)))))</f>
        <v>5</v>
      </c>
      <c r="T72" s="12">
        <f>IF(VLOOKUP($A72,Resultaten!$A:$P,13,FALSE)&gt;38,5,IF(VLOOKUP($A72,Resultaten!$A:$P,13,FALSE)&gt;28,10,IF(VLOOKUP($A72,Resultaten!$A:$P,13,FALSE)&gt;12,15,IF(VLOOKUP($A72,Resultaten!$A:$P,13,FALSE)&gt;6,20,IF(VLOOKUP($A72,Resultaten!$A:$P,13,FALSE)="",0,25)))))</f>
        <v>0</v>
      </c>
      <c r="U72" s="12">
        <f>IF(VLOOKUP($A72,Resultaten!$A:$P,6,FALSE)&gt;38,2,IF(VLOOKUP($A72,Resultaten!$A:$P,6,FALSE)&gt;28,4,IF(VLOOKUP($A72,Resultaten!$A:$P,6,FALSE)&gt;12,6,IF(VLOOKUP($A72,Resultaten!$A:$P,6,FALSE)&gt;6,8,IF(VLOOKUP($A72,Resultaten!$A:$P,6,FALSE)="",0,10)))))</f>
        <v>0</v>
      </c>
      <c r="V72" s="12">
        <f>IF(ISERROR(VLOOKUP($A72,BNT!$A:$H,3,FALSE)=TRUE),0,IF(VLOOKUP($A72,BNT!$A:$H,3,FALSE)="JA",2,0))</f>
        <v>0</v>
      </c>
      <c r="W72" s="14">
        <f>SUM(C72:E72)+SUM(S72:V72)</f>
        <v>28</v>
      </c>
    </row>
    <row r="73" spans="1:23" x14ac:dyDescent="0.25">
      <c r="A73" s="25">
        <v>5002</v>
      </c>
      <c r="B73" s="25" t="str">
        <f>VLOOKUP($A73,Para!$D$1:$E$996,2,FALSE)</f>
        <v>Willibies Antwerpen</v>
      </c>
      <c r="C73" s="18">
        <f>VLOOKUP($A73,'Score Algemeen'!$A$3:$S$968,5,FALSE)</f>
        <v>10</v>
      </c>
      <c r="D73" s="18">
        <f>VLOOKUP($A73,'Score Algemeen'!$A:$S,10,FALSE)</f>
        <v>3</v>
      </c>
      <c r="E73" s="18">
        <f>VLOOKUP($A73,'Score Algemeen'!$A:$S,19,FALSE)</f>
        <v>5</v>
      </c>
      <c r="F73" s="6">
        <f>IF(VLOOKUP($A73,Resultaten!$A:$P,10,FALSE)&gt;34,5,IF(VLOOKUP($A73,Resultaten!$A:$P,10,FALSE)&gt;26,10,IF(VLOOKUP($A73,Resultaten!$A:$P,10,FALSE)&gt;12,15,IF(VLOOKUP($A73,Resultaten!$A:$P,10,FALSE)&gt;6,20,IF(VLOOKUP($A73,Resultaten!$A:$P,10,FALSE)="",0,25)))))</f>
        <v>0</v>
      </c>
      <c r="G73" s="6">
        <f>IF(VLOOKUP($A73,Resultaten!$A:$P,3,FALSE)&gt;34,1,IF(VLOOKUP($A73,Resultaten!$A:$P,3,FALSE)&gt;26,2,IF(VLOOKUP($A73,Resultaten!$A:$P,3,FALSE)&gt;12,3,IF(VLOOKUP($A73,Resultaten!$A:$P,3,FALSE)&gt;6,4,IF(VLOOKUP($A73,Resultaten!$A:$P,3,FALSE)="",0,5)))))</f>
        <v>0</v>
      </c>
      <c r="H73" s="6">
        <f>IF(VLOOKUP($A73,Resultaten!$A:$P,11,FALSE)&gt;38,5,IF(VLOOKUP($A73,Resultaten!$A:$P,11,FALSE)&gt;28,10,IF(VLOOKUP($A73,Resultaten!$A:$P,11,FALSE)&gt;12,15,IF(VLOOKUP($A73,Resultaten!$A:$P,11,FALSE)&gt;6,20,IF(VLOOKUP($A73,Resultaten!$A:$P,11,FALSE)="",0,25)))))</f>
        <v>5</v>
      </c>
      <c r="I73" s="6">
        <f>IF(VLOOKUP($A73,Resultaten!$A:$P,4,FALSE)&gt;38,1,IF(VLOOKUP($A73,Resultaten!$A:$P,4,FALSE)&gt;28,2,IF(VLOOKUP($A73,Resultaten!$A:$P,4,FALSE)&gt;12,3,IF(VLOOKUP($A73,Resultaten!$A:$P,4,FALSE)&gt;6,4,IF(VLOOKUP($A73,Resultaten!$A:$P,4,FALSE)="",0,5)))))</f>
        <v>0</v>
      </c>
      <c r="J73" s="6">
        <f>IF(ISERROR(VLOOKUP($A73,BNT!$A:$H,5,FALSE)=TRUE),0,IF(VLOOKUP($A73,BNT!$A:$H,5,FALSE)="JA",2,0))</f>
        <v>0</v>
      </c>
      <c r="K73" s="6">
        <f>IF(ISERROR(VLOOKUP($A73,BNT!$A:$H,4,FALSE)=TRUE),0,IF(VLOOKUP($A73,BNT!$A:$H,4,FALSE)="JA",1,0))</f>
        <v>0</v>
      </c>
      <c r="L73" s="10">
        <f>SUM(C73:E73)+SUM(F73:K73)</f>
        <v>23</v>
      </c>
      <c r="M73" s="7">
        <f>IF(VLOOKUP($A73,Resultaten!$A:$P,11,FALSE)&gt;38,5,IF(VLOOKUP($A73,Resultaten!$A:$P,11,FALSE)&gt;28,10,IF(VLOOKUP($A73,Resultaten!$A:$P,11,FALSE)&gt;12,15,IF(VLOOKUP($A73,Resultaten!$A:$P,11,FALSE)&gt;6,20,IF(VLOOKUP($A73,Resultaten!$A:$P,11,FALSE)="",0,25)))))</f>
        <v>5</v>
      </c>
      <c r="N73" s="7">
        <f>IF(VLOOKUP($A73,Resultaten!$A:$P,12,FALSE)&gt;38,5,IF(VLOOKUP($A73,Resultaten!$A:$P,12,FALSE)&gt;28,10,IF(VLOOKUP($A73,Resultaten!$A:$P,12,FALSE)&gt;12,15,IF(VLOOKUP($A73,Resultaten!$A:$P,12,FALSE)&gt;6,20,IF(VLOOKUP($A73,Resultaten!$A:$P,12,FALSE)="",0,25)))))</f>
        <v>5</v>
      </c>
      <c r="O73" s="7">
        <f>IF(VLOOKUP($A73,Resultaten!$A:$P,5,FALSE)&gt;38,2,IF(VLOOKUP($A73,Resultaten!$A:$P,5,FALSE)&gt;28,4,IF(VLOOKUP($A73,Resultaten!$A:$P,5,FALSE)&gt;12,6,IF(VLOOKUP($A73,Resultaten!$A:$P,5,FALSE)&gt;6,8,IF(VLOOKUP($A73,Resultaten!$A:$P,5,FALSE)="",0,10)))))</f>
        <v>0</v>
      </c>
      <c r="P73" s="7">
        <f>IF(ISERROR(VLOOKUP($A73,BNT!$A:$H,4,FALSE)=TRUE),0,IF(VLOOKUP($A73,BNT!$A:$H,4,FALSE)="JA",2,0))</f>
        <v>0</v>
      </c>
      <c r="Q73" s="7">
        <f>IF(ISERROR(VLOOKUP($A73,BNT!$A:$H,3,FALSE)=TRUE),0,IF(VLOOKUP($A73,BNT!$A:$H,3,FALSE)="JA",1,0))</f>
        <v>0</v>
      </c>
      <c r="R73" s="16">
        <f>SUM(C73:E73)+SUM(M73:Q73)</f>
        <v>28</v>
      </c>
      <c r="S73" s="12">
        <f>IF(VLOOKUP($A73,Resultaten!$A:$P,12,FALSE)&gt;38,5,IF(VLOOKUP($A73,Resultaten!$A:$P,12,FALSE)&gt;28,10,IF(VLOOKUP($A73,Resultaten!$A:$P,12,FALSE)&gt;12,15,IF(VLOOKUP($A73,Resultaten!$A:$P,12,FALSE)&gt;6,20,IF(VLOOKUP($A73,Resultaten!$A:$P,12,FALSE)="",0,25)))))</f>
        <v>5</v>
      </c>
      <c r="T73" s="12">
        <f>IF(VLOOKUP($A73,Resultaten!$A:$P,13,FALSE)&gt;38,5,IF(VLOOKUP($A73,Resultaten!$A:$P,13,FALSE)&gt;28,10,IF(VLOOKUP($A73,Resultaten!$A:$P,13,FALSE)&gt;12,15,IF(VLOOKUP($A73,Resultaten!$A:$P,13,FALSE)&gt;6,20,IF(VLOOKUP($A73,Resultaten!$A:$P,13,FALSE)="",0,25)))))</f>
        <v>5</v>
      </c>
      <c r="U73" s="12">
        <f>IF(VLOOKUP($A73,Resultaten!$A:$P,6,FALSE)&gt;38,2,IF(VLOOKUP($A73,Resultaten!$A:$P,6,FALSE)&gt;28,4,IF(VLOOKUP($A73,Resultaten!$A:$P,6,FALSE)&gt;12,6,IF(VLOOKUP($A73,Resultaten!$A:$P,6,FALSE)&gt;6,8,IF(VLOOKUP($A73,Resultaten!$A:$P,6,FALSE)="",0,10)))))</f>
        <v>0</v>
      </c>
      <c r="V73" s="12">
        <f>IF(ISERROR(VLOOKUP($A73,BNT!$A:$H,3,FALSE)=TRUE),0,IF(VLOOKUP($A73,BNT!$A:$H,3,FALSE)="JA",2,0))</f>
        <v>0</v>
      </c>
      <c r="W73" s="14">
        <f>SUM(C73:E73)+SUM(S73:V73)</f>
        <v>28</v>
      </c>
    </row>
    <row r="74" spans="1:23" x14ac:dyDescent="0.25">
      <c r="A74" s="25">
        <v>2423</v>
      </c>
      <c r="B74" s="25" t="str">
        <f>VLOOKUP($A74,Para!$D$1:$E$996,2,FALSE)</f>
        <v>Merchtem Eagles</v>
      </c>
      <c r="C74" s="18">
        <f>VLOOKUP($A74,'Score Algemeen'!$A$3:$S$968,5,FALSE)</f>
        <v>10</v>
      </c>
      <c r="D74" s="18">
        <f>VLOOKUP($A74,'Score Algemeen'!$A:$S,10,FALSE)</f>
        <v>4</v>
      </c>
      <c r="E74" s="18">
        <f>VLOOKUP($A74,'Score Algemeen'!$A:$S,19,FALSE)</f>
        <v>4</v>
      </c>
      <c r="F74" s="6">
        <f>IF(VLOOKUP($A74,Resultaten!$A:$P,10,FALSE)&gt;34,5,IF(VLOOKUP($A74,Resultaten!$A:$P,10,FALSE)&gt;26,10,IF(VLOOKUP($A74,Resultaten!$A:$P,10,FALSE)&gt;12,15,IF(VLOOKUP($A74,Resultaten!$A:$P,10,FALSE)&gt;6,20,IF(VLOOKUP($A74,Resultaten!$A:$P,10,FALSE)="",0,25)))))</f>
        <v>0</v>
      </c>
      <c r="G74" s="6">
        <f>IF(VLOOKUP($A74,Resultaten!$A:$P,3,FALSE)&gt;34,1,IF(VLOOKUP($A74,Resultaten!$A:$P,3,FALSE)&gt;26,2,IF(VLOOKUP($A74,Resultaten!$A:$P,3,FALSE)&gt;12,3,IF(VLOOKUP($A74,Resultaten!$A:$P,3,FALSE)&gt;6,4,IF(VLOOKUP($A74,Resultaten!$A:$P,3,FALSE)="",0,5)))))</f>
        <v>3</v>
      </c>
      <c r="H74" s="6">
        <f>IF(VLOOKUP($A74,Resultaten!$A:$P,11,FALSE)&gt;38,5,IF(VLOOKUP($A74,Resultaten!$A:$P,11,FALSE)&gt;28,10,IF(VLOOKUP($A74,Resultaten!$A:$P,11,FALSE)&gt;12,15,IF(VLOOKUP($A74,Resultaten!$A:$P,11,FALSE)&gt;6,20,IF(VLOOKUP($A74,Resultaten!$A:$P,11,FALSE)="",0,25)))))</f>
        <v>0</v>
      </c>
      <c r="I74" s="6">
        <f>IF(VLOOKUP($A74,Resultaten!$A:$P,4,FALSE)&gt;38,1,IF(VLOOKUP($A74,Resultaten!$A:$P,4,FALSE)&gt;28,2,IF(VLOOKUP($A74,Resultaten!$A:$P,4,FALSE)&gt;12,3,IF(VLOOKUP($A74,Resultaten!$A:$P,4,FALSE)&gt;6,4,IF(VLOOKUP($A74,Resultaten!$A:$P,4,FALSE)="",0,5)))))</f>
        <v>0</v>
      </c>
      <c r="J74" s="6">
        <f>IF(ISERROR(VLOOKUP($A74,BNT!$A:$H,5,FALSE)=TRUE),0,IF(VLOOKUP($A74,BNT!$A:$H,5,FALSE)="JA",2,0))</f>
        <v>0</v>
      </c>
      <c r="K74" s="6">
        <f>IF(ISERROR(VLOOKUP($A74,BNT!$A:$H,4,FALSE)=TRUE),0,IF(VLOOKUP($A74,BNT!$A:$H,4,FALSE)="JA",1,0))</f>
        <v>0</v>
      </c>
      <c r="L74" s="10">
        <f>SUM(C74:E74)+SUM(F74:K74)</f>
        <v>21</v>
      </c>
      <c r="M74" s="7">
        <f>IF(VLOOKUP($A74,Resultaten!$A:$P,11,FALSE)&gt;38,5,IF(VLOOKUP($A74,Resultaten!$A:$P,11,FALSE)&gt;28,10,IF(VLOOKUP($A74,Resultaten!$A:$P,11,FALSE)&gt;12,15,IF(VLOOKUP($A74,Resultaten!$A:$P,11,FALSE)&gt;6,20,IF(VLOOKUP($A74,Resultaten!$A:$P,11,FALSE)="",0,25)))))</f>
        <v>0</v>
      </c>
      <c r="N74" s="7">
        <f>IF(VLOOKUP($A74,Resultaten!$A:$P,12,FALSE)&gt;38,5,IF(VLOOKUP($A74,Resultaten!$A:$P,12,FALSE)&gt;28,10,IF(VLOOKUP($A74,Resultaten!$A:$P,12,FALSE)&gt;12,15,IF(VLOOKUP($A74,Resultaten!$A:$P,12,FALSE)&gt;6,20,IF(VLOOKUP($A74,Resultaten!$A:$P,12,FALSE)="",0,25)))))</f>
        <v>5</v>
      </c>
      <c r="O74" s="7">
        <f>IF(VLOOKUP($A74,Resultaten!$A:$P,5,FALSE)&gt;38,2,IF(VLOOKUP($A74,Resultaten!$A:$P,5,FALSE)&gt;28,4,IF(VLOOKUP($A74,Resultaten!$A:$P,5,FALSE)&gt;12,6,IF(VLOOKUP($A74,Resultaten!$A:$P,5,FALSE)&gt;6,8,IF(VLOOKUP($A74,Resultaten!$A:$P,5,FALSE)="",0,10)))))</f>
        <v>0</v>
      </c>
      <c r="P74" s="7">
        <f>IF(ISERROR(VLOOKUP($A74,BNT!$A:$H,4,FALSE)=TRUE),0,IF(VLOOKUP($A74,BNT!$A:$H,4,FALSE)="JA",2,0))</f>
        <v>0</v>
      </c>
      <c r="Q74" s="7">
        <f>IF(ISERROR(VLOOKUP($A74,BNT!$A:$H,3,FALSE)=TRUE),0,IF(VLOOKUP($A74,BNT!$A:$H,3,FALSE)="JA",1,0))</f>
        <v>0</v>
      </c>
      <c r="R74" s="16">
        <f>SUM(C74:E74)+SUM(M74:Q74)</f>
        <v>23</v>
      </c>
      <c r="S74" s="12">
        <f>IF(VLOOKUP($A74,Resultaten!$A:$P,12,FALSE)&gt;38,5,IF(VLOOKUP($A74,Resultaten!$A:$P,12,FALSE)&gt;28,10,IF(VLOOKUP($A74,Resultaten!$A:$P,12,FALSE)&gt;12,15,IF(VLOOKUP($A74,Resultaten!$A:$P,12,FALSE)&gt;6,20,IF(VLOOKUP($A74,Resultaten!$A:$P,12,FALSE)="",0,25)))))</f>
        <v>5</v>
      </c>
      <c r="T74" s="12">
        <f>IF(VLOOKUP($A74,Resultaten!$A:$P,13,FALSE)&gt;38,5,IF(VLOOKUP($A74,Resultaten!$A:$P,13,FALSE)&gt;28,10,IF(VLOOKUP($A74,Resultaten!$A:$P,13,FALSE)&gt;12,15,IF(VLOOKUP($A74,Resultaten!$A:$P,13,FALSE)&gt;6,20,IF(VLOOKUP($A74,Resultaten!$A:$P,13,FALSE)="",0,25)))))</f>
        <v>5</v>
      </c>
      <c r="U74" s="12">
        <f>IF(VLOOKUP($A74,Resultaten!$A:$P,6,FALSE)&gt;38,2,IF(VLOOKUP($A74,Resultaten!$A:$P,6,FALSE)&gt;28,4,IF(VLOOKUP($A74,Resultaten!$A:$P,6,FALSE)&gt;12,6,IF(VLOOKUP($A74,Resultaten!$A:$P,6,FALSE)&gt;6,8,IF(VLOOKUP($A74,Resultaten!$A:$P,6,FALSE)="",0,10)))))</f>
        <v>0</v>
      </c>
      <c r="V74" s="12">
        <f>IF(ISERROR(VLOOKUP($A74,BNT!$A:$H,3,FALSE)=TRUE),0,IF(VLOOKUP($A74,BNT!$A:$H,3,FALSE)="JA",2,0))</f>
        <v>0</v>
      </c>
      <c r="W74" s="14">
        <f>SUM(C74:E74)+SUM(S74:V74)</f>
        <v>28</v>
      </c>
    </row>
    <row r="75" spans="1:23" x14ac:dyDescent="0.25">
      <c r="A75" s="25">
        <v>1123</v>
      </c>
      <c r="B75" s="25" t="str">
        <f>VLOOKUP($A75,Para!$D$1:$E$996,2,FALSE)</f>
        <v>Panters Baasrode</v>
      </c>
      <c r="C75" s="18">
        <f>VLOOKUP($A75,'Score Algemeen'!$A$3:$S$968,5,FALSE)</f>
        <v>10</v>
      </c>
      <c r="D75" s="18">
        <f>VLOOKUP($A75,'Score Algemeen'!$A:$S,10,FALSE)</f>
        <v>7</v>
      </c>
      <c r="E75" s="18">
        <f>VLOOKUP($A75,'Score Algemeen'!$A:$S,19,FALSE)</f>
        <v>5</v>
      </c>
      <c r="F75" s="6">
        <f>IF(VLOOKUP($A75,Resultaten!$A:$P,10,FALSE)&gt;34,5,IF(VLOOKUP($A75,Resultaten!$A:$P,10,FALSE)&gt;26,10,IF(VLOOKUP($A75,Resultaten!$A:$P,10,FALSE)&gt;12,15,IF(VLOOKUP($A75,Resultaten!$A:$P,10,FALSE)&gt;6,20,IF(VLOOKUP($A75,Resultaten!$A:$P,10,FALSE)="",0,25)))))</f>
        <v>5</v>
      </c>
      <c r="G75" s="6">
        <f>IF(VLOOKUP($A75,Resultaten!$A:$P,3,FALSE)&gt;34,1,IF(VLOOKUP($A75,Resultaten!$A:$P,3,FALSE)&gt;26,2,IF(VLOOKUP($A75,Resultaten!$A:$P,3,FALSE)&gt;12,3,IF(VLOOKUP($A75,Resultaten!$A:$P,3,FALSE)&gt;6,4,IF(VLOOKUP($A75,Resultaten!$A:$P,3,FALSE)="",0,5)))))</f>
        <v>2</v>
      </c>
      <c r="H75" s="6">
        <f>IF(VLOOKUP($A75,Resultaten!$A:$P,11,FALSE)&gt;38,5,IF(VLOOKUP($A75,Resultaten!$A:$P,11,FALSE)&gt;28,10,IF(VLOOKUP($A75,Resultaten!$A:$P,11,FALSE)&gt;12,15,IF(VLOOKUP($A75,Resultaten!$A:$P,11,FALSE)&gt;6,20,IF(VLOOKUP($A75,Resultaten!$A:$P,11,FALSE)="",0,25)))))</f>
        <v>10</v>
      </c>
      <c r="I75" s="6">
        <f>IF(VLOOKUP($A75,Resultaten!$A:$P,4,FALSE)&gt;38,1,IF(VLOOKUP($A75,Resultaten!$A:$P,4,FALSE)&gt;28,2,IF(VLOOKUP($A75,Resultaten!$A:$P,4,FALSE)&gt;12,3,IF(VLOOKUP($A75,Resultaten!$A:$P,4,FALSE)&gt;6,4,IF(VLOOKUP($A75,Resultaten!$A:$P,4,FALSE)="",0,5)))))</f>
        <v>1</v>
      </c>
      <c r="J75" s="6">
        <f>IF(ISERROR(VLOOKUP($A75,BNT!$A:$H,5,FALSE)=TRUE),0,IF(VLOOKUP($A75,BNT!$A:$H,5,FALSE)="JA",2,0))</f>
        <v>0</v>
      </c>
      <c r="K75" s="6">
        <f>IF(ISERROR(VLOOKUP($A75,BNT!$A:$H,4,FALSE)=TRUE),0,IF(VLOOKUP($A75,BNT!$A:$H,4,FALSE)="JA",1,0))</f>
        <v>0</v>
      </c>
      <c r="L75" s="10">
        <f>SUM(C75:E75)+SUM(F75:K75)</f>
        <v>40</v>
      </c>
      <c r="M75" s="7">
        <f>IF(VLOOKUP($A75,Resultaten!$A:$P,11,FALSE)&gt;38,5,IF(VLOOKUP($A75,Resultaten!$A:$P,11,FALSE)&gt;28,10,IF(VLOOKUP($A75,Resultaten!$A:$P,11,FALSE)&gt;12,15,IF(VLOOKUP($A75,Resultaten!$A:$P,11,FALSE)&gt;6,20,IF(VLOOKUP($A75,Resultaten!$A:$P,11,FALSE)="",0,25)))))</f>
        <v>10</v>
      </c>
      <c r="N75" s="7">
        <f>IF(VLOOKUP($A75,Resultaten!$A:$P,12,FALSE)&gt;38,5,IF(VLOOKUP($A75,Resultaten!$A:$P,12,FALSE)&gt;28,10,IF(VLOOKUP($A75,Resultaten!$A:$P,12,FALSE)&gt;12,15,IF(VLOOKUP($A75,Resultaten!$A:$P,12,FALSE)&gt;6,20,IF(VLOOKUP($A75,Resultaten!$A:$P,12,FALSE)="",0,25)))))</f>
        <v>0</v>
      </c>
      <c r="O75" s="7">
        <f>IF(VLOOKUP($A75,Resultaten!$A:$P,5,FALSE)&gt;38,2,IF(VLOOKUP($A75,Resultaten!$A:$P,5,FALSE)&gt;28,4,IF(VLOOKUP($A75,Resultaten!$A:$P,5,FALSE)&gt;12,6,IF(VLOOKUP($A75,Resultaten!$A:$P,5,FALSE)&gt;6,8,IF(VLOOKUP($A75,Resultaten!$A:$P,5,FALSE)="",0,10)))))</f>
        <v>2</v>
      </c>
      <c r="P75" s="7">
        <f>IF(ISERROR(VLOOKUP($A75,BNT!$A:$H,4,FALSE)=TRUE),0,IF(VLOOKUP($A75,BNT!$A:$H,4,FALSE)="JA",2,0))</f>
        <v>0</v>
      </c>
      <c r="Q75" s="7">
        <f>IF(ISERROR(VLOOKUP($A75,BNT!$A:$H,3,FALSE)=TRUE),0,IF(VLOOKUP($A75,BNT!$A:$H,3,FALSE)="JA",1,0))</f>
        <v>0</v>
      </c>
      <c r="R75" s="16">
        <f>SUM(C75:E75)+SUM(M75:Q75)</f>
        <v>34</v>
      </c>
      <c r="S75" s="12">
        <f>IF(VLOOKUP($A75,Resultaten!$A:$P,12,FALSE)&gt;38,5,IF(VLOOKUP($A75,Resultaten!$A:$P,12,FALSE)&gt;28,10,IF(VLOOKUP($A75,Resultaten!$A:$P,12,FALSE)&gt;12,15,IF(VLOOKUP($A75,Resultaten!$A:$P,12,FALSE)&gt;6,20,IF(VLOOKUP($A75,Resultaten!$A:$P,12,FALSE)="",0,25)))))</f>
        <v>0</v>
      </c>
      <c r="T75" s="12">
        <f>IF(VLOOKUP($A75,Resultaten!$A:$P,13,FALSE)&gt;38,5,IF(VLOOKUP($A75,Resultaten!$A:$P,13,FALSE)&gt;28,10,IF(VLOOKUP($A75,Resultaten!$A:$P,13,FALSE)&gt;12,15,IF(VLOOKUP($A75,Resultaten!$A:$P,13,FALSE)&gt;6,20,IF(VLOOKUP($A75,Resultaten!$A:$P,13,FALSE)="",0,25)))))</f>
        <v>5</v>
      </c>
      <c r="U75" s="12">
        <f>IF(VLOOKUP($A75,Resultaten!$A:$P,6,FALSE)&gt;38,2,IF(VLOOKUP($A75,Resultaten!$A:$P,6,FALSE)&gt;28,4,IF(VLOOKUP($A75,Resultaten!$A:$P,6,FALSE)&gt;12,6,IF(VLOOKUP($A75,Resultaten!$A:$P,6,FALSE)&gt;6,8,IF(VLOOKUP($A75,Resultaten!$A:$P,6,FALSE)="",0,10)))))</f>
        <v>0</v>
      </c>
      <c r="V75" s="12">
        <f>IF(ISERROR(VLOOKUP($A75,BNT!$A:$H,3,FALSE)=TRUE),0,IF(VLOOKUP($A75,BNT!$A:$H,3,FALSE)="JA",2,0))</f>
        <v>0</v>
      </c>
      <c r="W75" s="14">
        <f>SUM(C75:E75)+SUM(S75:V75)</f>
        <v>27</v>
      </c>
    </row>
    <row r="76" spans="1:23" x14ac:dyDescent="0.25">
      <c r="A76" s="25">
        <v>1165</v>
      </c>
      <c r="B76" s="25" t="str">
        <f>VLOOKUP($A76,Para!$D$1:$E$996,2,FALSE)</f>
        <v>Duffel K.B.B.C.</v>
      </c>
      <c r="C76" s="18">
        <f>VLOOKUP($A76,'Score Algemeen'!$A$3:$S$968,5,FALSE)</f>
        <v>8</v>
      </c>
      <c r="D76" s="18">
        <f>VLOOKUP($A76,'Score Algemeen'!$A:$S,10,FALSE)</f>
        <v>4</v>
      </c>
      <c r="E76" s="18">
        <f>VLOOKUP($A76,'Score Algemeen'!$A:$S,19,FALSE)</f>
        <v>8</v>
      </c>
      <c r="F76" s="6">
        <f>IF(VLOOKUP($A76,Resultaten!$A:$P,10,FALSE)&gt;34,5,IF(VLOOKUP($A76,Resultaten!$A:$P,10,FALSE)&gt;26,10,IF(VLOOKUP($A76,Resultaten!$A:$P,10,FALSE)&gt;12,15,IF(VLOOKUP($A76,Resultaten!$A:$P,10,FALSE)&gt;6,20,IF(VLOOKUP($A76,Resultaten!$A:$P,10,FALSE)="",0,25)))))</f>
        <v>0</v>
      </c>
      <c r="G76" s="6">
        <f>IF(VLOOKUP($A76,Resultaten!$A:$P,3,FALSE)&gt;34,1,IF(VLOOKUP($A76,Resultaten!$A:$P,3,FALSE)&gt;26,2,IF(VLOOKUP($A76,Resultaten!$A:$P,3,FALSE)&gt;12,3,IF(VLOOKUP($A76,Resultaten!$A:$P,3,FALSE)&gt;6,4,IF(VLOOKUP($A76,Resultaten!$A:$P,3,FALSE)="",0,5)))))</f>
        <v>0</v>
      </c>
      <c r="H76" s="6">
        <f>IF(VLOOKUP($A76,Resultaten!$A:$P,11,FALSE)&gt;38,5,IF(VLOOKUP($A76,Resultaten!$A:$P,11,FALSE)&gt;28,10,IF(VLOOKUP($A76,Resultaten!$A:$P,11,FALSE)&gt;12,15,IF(VLOOKUP($A76,Resultaten!$A:$P,11,FALSE)&gt;6,20,IF(VLOOKUP($A76,Resultaten!$A:$P,11,FALSE)="",0,25)))))</f>
        <v>0</v>
      </c>
      <c r="I76" s="6">
        <f>IF(VLOOKUP($A76,Resultaten!$A:$P,4,FALSE)&gt;38,1,IF(VLOOKUP($A76,Resultaten!$A:$P,4,FALSE)&gt;28,2,IF(VLOOKUP($A76,Resultaten!$A:$P,4,FALSE)&gt;12,3,IF(VLOOKUP($A76,Resultaten!$A:$P,4,FALSE)&gt;6,4,IF(VLOOKUP($A76,Resultaten!$A:$P,4,FALSE)="",0,5)))))</f>
        <v>0</v>
      </c>
      <c r="J76" s="6">
        <f>IF(ISERROR(VLOOKUP($A76,BNT!$A:$H,5,FALSE)=TRUE),0,IF(VLOOKUP($A76,BNT!$A:$H,5,FALSE)="JA",2,0))</f>
        <v>0</v>
      </c>
      <c r="K76" s="6">
        <f>IF(ISERROR(VLOOKUP($A76,BNT!$A:$H,4,FALSE)=TRUE),0,IF(VLOOKUP($A76,BNT!$A:$H,4,FALSE)="JA",1,0))</f>
        <v>0</v>
      </c>
      <c r="L76" s="10">
        <f>SUM(C76:E76)+SUM(F76:K76)</f>
        <v>20</v>
      </c>
      <c r="M76" s="7">
        <f>IF(VLOOKUP($A76,Resultaten!$A:$P,11,FALSE)&gt;38,5,IF(VLOOKUP($A76,Resultaten!$A:$P,11,FALSE)&gt;28,10,IF(VLOOKUP($A76,Resultaten!$A:$P,11,FALSE)&gt;12,15,IF(VLOOKUP($A76,Resultaten!$A:$P,11,FALSE)&gt;6,20,IF(VLOOKUP($A76,Resultaten!$A:$P,11,FALSE)="",0,25)))))</f>
        <v>0</v>
      </c>
      <c r="N76" s="7">
        <f>IF(VLOOKUP($A76,Resultaten!$A:$P,12,FALSE)&gt;38,5,IF(VLOOKUP($A76,Resultaten!$A:$P,12,FALSE)&gt;28,10,IF(VLOOKUP($A76,Resultaten!$A:$P,12,FALSE)&gt;12,15,IF(VLOOKUP($A76,Resultaten!$A:$P,12,FALSE)&gt;6,20,IF(VLOOKUP($A76,Resultaten!$A:$P,12,FALSE)="",0,25)))))</f>
        <v>5</v>
      </c>
      <c r="O76" s="7">
        <f>IF(VLOOKUP($A76,Resultaten!$A:$P,5,FALSE)&gt;38,2,IF(VLOOKUP($A76,Resultaten!$A:$P,5,FALSE)&gt;28,4,IF(VLOOKUP($A76,Resultaten!$A:$P,5,FALSE)&gt;12,6,IF(VLOOKUP($A76,Resultaten!$A:$P,5,FALSE)&gt;6,8,IF(VLOOKUP($A76,Resultaten!$A:$P,5,FALSE)="",0,10)))))</f>
        <v>0</v>
      </c>
      <c r="P76" s="7">
        <f>IF(ISERROR(VLOOKUP($A76,BNT!$A:$H,4,FALSE)=TRUE),0,IF(VLOOKUP($A76,BNT!$A:$H,4,FALSE)="JA",2,0))</f>
        <v>0</v>
      </c>
      <c r="Q76" s="7">
        <f>IF(ISERROR(VLOOKUP($A76,BNT!$A:$H,3,FALSE)=TRUE),0,IF(VLOOKUP($A76,BNT!$A:$H,3,FALSE)="JA",1,0))</f>
        <v>0</v>
      </c>
      <c r="R76" s="16">
        <f>SUM(C76:E76)+SUM(M76:Q76)</f>
        <v>25</v>
      </c>
      <c r="S76" s="12">
        <f>IF(VLOOKUP($A76,Resultaten!$A:$P,12,FALSE)&gt;38,5,IF(VLOOKUP($A76,Resultaten!$A:$P,12,FALSE)&gt;28,10,IF(VLOOKUP($A76,Resultaten!$A:$P,12,FALSE)&gt;12,15,IF(VLOOKUP($A76,Resultaten!$A:$P,12,FALSE)&gt;6,20,IF(VLOOKUP($A76,Resultaten!$A:$P,12,FALSE)="",0,25)))))</f>
        <v>5</v>
      </c>
      <c r="T76" s="12">
        <f>IF(VLOOKUP($A76,Resultaten!$A:$P,13,FALSE)&gt;38,5,IF(VLOOKUP($A76,Resultaten!$A:$P,13,FALSE)&gt;28,10,IF(VLOOKUP($A76,Resultaten!$A:$P,13,FALSE)&gt;12,15,IF(VLOOKUP($A76,Resultaten!$A:$P,13,FALSE)&gt;6,20,IF(VLOOKUP($A76,Resultaten!$A:$P,13,FALSE)="",0,25)))))</f>
        <v>0</v>
      </c>
      <c r="U76" s="12">
        <f>IF(VLOOKUP($A76,Resultaten!$A:$P,6,FALSE)&gt;38,2,IF(VLOOKUP($A76,Resultaten!$A:$P,6,FALSE)&gt;28,4,IF(VLOOKUP($A76,Resultaten!$A:$P,6,FALSE)&gt;12,6,IF(VLOOKUP($A76,Resultaten!$A:$P,6,FALSE)&gt;6,8,IF(VLOOKUP($A76,Resultaten!$A:$P,6,FALSE)="",0,10)))))</f>
        <v>2</v>
      </c>
      <c r="V76" s="12">
        <f>IF(ISERROR(VLOOKUP($A76,BNT!$A:$H,3,FALSE)=TRUE),0,IF(VLOOKUP($A76,BNT!$A:$H,3,FALSE)="JA",2,0))</f>
        <v>0</v>
      </c>
      <c r="W76" s="14">
        <f>SUM(C76:E76)+SUM(S76:V76)</f>
        <v>27</v>
      </c>
    </row>
    <row r="77" spans="1:23" x14ac:dyDescent="0.25">
      <c r="A77" s="25">
        <v>1717</v>
      </c>
      <c r="B77" s="25" t="str">
        <f>VLOOKUP($A77,Para!$D$1:$E$996,2,FALSE)</f>
        <v>Tigers Evergem</v>
      </c>
      <c r="C77" s="18">
        <f>VLOOKUP($A77,'Score Algemeen'!$A$3:$S$968,5,FALSE)</f>
        <v>10</v>
      </c>
      <c r="D77" s="18">
        <f>VLOOKUP($A77,'Score Algemeen'!$A:$S,10,FALSE)</f>
        <v>4</v>
      </c>
      <c r="E77" s="18">
        <f>VLOOKUP($A77,'Score Algemeen'!$A:$S,19,FALSE)</f>
        <v>8</v>
      </c>
      <c r="F77" s="6">
        <f>IF(VLOOKUP($A77,Resultaten!$A:$P,10,FALSE)&gt;34,5,IF(VLOOKUP($A77,Resultaten!$A:$P,10,FALSE)&gt;26,10,IF(VLOOKUP($A77,Resultaten!$A:$P,10,FALSE)&gt;12,15,IF(VLOOKUP($A77,Resultaten!$A:$P,10,FALSE)&gt;6,20,IF(VLOOKUP($A77,Resultaten!$A:$P,10,FALSE)="",0,25)))))</f>
        <v>0</v>
      </c>
      <c r="G77" s="6">
        <f>IF(VLOOKUP($A77,Resultaten!$A:$P,3,FALSE)&gt;34,1,IF(VLOOKUP($A77,Resultaten!$A:$P,3,FALSE)&gt;26,2,IF(VLOOKUP($A77,Resultaten!$A:$P,3,FALSE)&gt;12,3,IF(VLOOKUP($A77,Resultaten!$A:$P,3,FALSE)&gt;6,4,IF(VLOOKUP($A77,Resultaten!$A:$P,3,FALSE)="",0,5)))))</f>
        <v>0</v>
      </c>
      <c r="H77" s="6">
        <f>IF(VLOOKUP($A77,Resultaten!$A:$P,11,FALSE)&gt;38,5,IF(VLOOKUP($A77,Resultaten!$A:$P,11,FALSE)&gt;28,10,IF(VLOOKUP($A77,Resultaten!$A:$P,11,FALSE)&gt;12,15,IF(VLOOKUP($A77,Resultaten!$A:$P,11,FALSE)&gt;6,20,IF(VLOOKUP($A77,Resultaten!$A:$P,11,FALSE)="",0,25)))))</f>
        <v>0</v>
      </c>
      <c r="I77" s="6">
        <f>IF(VLOOKUP($A77,Resultaten!$A:$P,4,FALSE)&gt;38,1,IF(VLOOKUP($A77,Resultaten!$A:$P,4,FALSE)&gt;28,2,IF(VLOOKUP($A77,Resultaten!$A:$P,4,FALSE)&gt;12,3,IF(VLOOKUP($A77,Resultaten!$A:$P,4,FALSE)&gt;6,4,IF(VLOOKUP($A77,Resultaten!$A:$P,4,FALSE)="",0,5)))))</f>
        <v>0</v>
      </c>
      <c r="J77" s="6">
        <f>IF(ISERROR(VLOOKUP($A77,BNT!$A:$H,5,FALSE)=TRUE),0,IF(VLOOKUP($A77,BNT!$A:$H,5,FALSE)="JA",2,0))</f>
        <v>0</v>
      </c>
      <c r="K77" s="6">
        <f>IF(ISERROR(VLOOKUP($A77,BNT!$A:$H,4,FALSE)=TRUE),0,IF(VLOOKUP($A77,BNT!$A:$H,4,FALSE)="JA",1,0))</f>
        <v>0</v>
      </c>
      <c r="L77" s="10">
        <f>SUM(C77:E77)+SUM(F77:K77)</f>
        <v>22</v>
      </c>
      <c r="M77" s="7">
        <f>IF(VLOOKUP($A77,Resultaten!$A:$P,11,FALSE)&gt;38,5,IF(VLOOKUP($A77,Resultaten!$A:$P,11,FALSE)&gt;28,10,IF(VLOOKUP($A77,Resultaten!$A:$P,11,FALSE)&gt;12,15,IF(VLOOKUP($A77,Resultaten!$A:$P,11,FALSE)&gt;6,20,IF(VLOOKUP($A77,Resultaten!$A:$P,11,FALSE)="",0,25)))))</f>
        <v>0</v>
      </c>
      <c r="N77" s="7">
        <f>IF(VLOOKUP($A77,Resultaten!$A:$P,12,FALSE)&gt;38,5,IF(VLOOKUP($A77,Resultaten!$A:$P,12,FALSE)&gt;28,10,IF(VLOOKUP($A77,Resultaten!$A:$P,12,FALSE)&gt;12,15,IF(VLOOKUP($A77,Resultaten!$A:$P,12,FALSE)&gt;6,20,IF(VLOOKUP($A77,Resultaten!$A:$P,12,FALSE)="",0,25)))))</f>
        <v>0</v>
      </c>
      <c r="O77" s="7">
        <f>IF(VLOOKUP($A77,Resultaten!$A:$P,5,FALSE)&gt;38,2,IF(VLOOKUP($A77,Resultaten!$A:$P,5,FALSE)&gt;28,4,IF(VLOOKUP($A77,Resultaten!$A:$P,5,FALSE)&gt;12,6,IF(VLOOKUP($A77,Resultaten!$A:$P,5,FALSE)&gt;6,8,IF(VLOOKUP($A77,Resultaten!$A:$P,5,FALSE)="",0,10)))))</f>
        <v>0</v>
      </c>
      <c r="P77" s="7">
        <f>IF(ISERROR(VLOOKUP($A77,BNT!$A:$H,4,FALSE)=TRUE),0,IF(VLOOKUP($A77,BNT!$A:$H,4,FALSE)="JA",2,0))</f>
        <v>0</v>
      </c>
      <c r="Q77" s="7">
        <f>IF(ISERROR(VLOOKUP($A77,BNT!$A:$H,3,FALSE)=TRUE),0,IF(VLOOKUP($A77,BNT!$A:$H,3,FALSE)="JA",1,0))</f>
        <v>0</v>
      </c>
      <c r="R77" s="16">
        <f>SUM(C77:E77)+SUM(M77:Q77)</f>
        <v>22</v>
      </c>
      <c r="S77" s="12">
        <f>IF(VLOOKUP($A77,Resultaten!$A:$P,12,FALSE)&gt;38,5,IF(VLOOKUP($A77,Resultaten!$A:$P,12,FALSE)&gt;28,10,IF(VLOOKUP($A77,Resultaten!$A:$P,12,FALSE)&gt;12,15,IF(VLOOKUP($A77,Resultaten!$A:$P,12,FALSE)&gt;6,20,IF(VLOOKUP($A77,Resultaten!$A:$P,12,FALSE)="",0,25)))))</f>
        <v>0</v>
      </c>
      <c r="T77" s="12">
        <f>IF(VLOOKUP($A77,Resultaten!$A:$P,13,FALSE)&gt;38,5,IF(VLOOKUP($A77,Resultaten!$A:$P,13,FALSE)&gt;28,10,IF(VLOOKUP($A77,Resultaten!$A:$P,13,FALSE)&gt;12,15,IF(VLOOKUP($A77,Resultaten!$A:$P,13,FALSE)&gt;6,20,IF(VLOOKUP($A77,Resultaten!$A:$P,13,FALSE)="",0,25)))))</f>
        <v>5</v>
      </c>
      <c r="U77" s="12">
        <f>IF(VLOOKUP($A77,Resultaten!$A:$P,6,FALSE)&gt;38,2,IF(VLOOKUP($A77,Resultaten!$A:$P,6,FALSE)&gt;28,4,IF(VLOOKUP($A77,Resultaten!$A:$P,6,FALSE)&gt;12,6,IF(VLOOKUP($A77,Resultaten!$A:$P,6,FALSE)&gt;6,8,IF(VLOOKUP($A77,Resultaten!$A:$P,6,FALSE)="",0,10)))))</f>
        <v>0</v>
      </c>
      <c r="V77" s="12">
        <f>IF(ISERROR(VLOOKUP($A77,BNT!$A:$H,3,FALSE)=TRUE),0,IF(VLOOKUP($A77,BNT!$A:$H,3,FALSE)="JA",2,0))</f>
        <v>0</v>
      </c>
      <c r="W77" s="14">
        <f>SUM(C77:E77)+SUM(S77:V77)</f>
        <v>27</v>
      </c>
    </row>
    <row r="78" spans="1:23" x14ac:dyDescent="0.25">
      <c r="A78" s="25">
        <v>2090</v>
      </c>
      <c r="B78" s="25" t="str">
        <f>VLOOKUP($A78,Para!$D$1:$E$996,2,FALSE)</f>
        <v>Wuustwezel BBC</v>
      </c>
      <c r="C78" s="18">
        <f>VLOOKUP($A78,'Score Algemeen'!$A$3:$S$968,5,FALSE)</f>
        <v>10</v>
      </c>
      <c r="D78" s="18">
        <f>VLOOKUP($A78,'Score Algemeen'!$A:$S,10,FALSE)</f>
        <v>4</v>
      </c>
      <c r="E78" s="18">
        <f>VLOOKUP($A78,'Score Algemeen'!$A:$S,19,FALSE)</f>
        <v>8</v>
      </c>
      <c r="F78" s="6">
        <f>IF(VLOOKUP($A78,Resultaten!$A:$P,10,FALSE)&gt;34,5,IF(VLOOKUP($A78,Resultaten!$A:$P,10,FALSE)&gt;26,10,IF(VLOOKUP($A78,Resultaten!$A:$P,10,FALSE)&gt;12,15,IF(VLOOKUP($A78,Resultaten!$A:$P,10,FALSE)&gt;6,20,IF(VLOOKUP($A78,Resultaten!$A:$P,10,FALSE)="",0,25)))))</f>
        <v>0</v>
      </c>
      <c r="G78" s="6">
        <f>IF(VLOOKUP($A78,Resultaten!$A:$P,3,FALSE)&gt;34,1,IF(VLOOKUP($A78,Resultaten!$A:$P,3,FALSE)&gt;26,2,IF(VLOOKUP($A78,Resultaten!$A:$P,3,FALSE)&gt;12,3,IF(VLOOKUP($A78,Resultaten!$A:$P,3,FALSE)&gt;6,4,IF(VLOOKUP($A78,Resultaten!$A:$P,3,FALSE)="",0,5)))))</f>
        <v>0</v>
      </c>
      <c r="H78" s="6">
        <f>IF(VLOOKUP($A78,Resultaten!$A:$P,11,FALSE)&gt;38,5,IF(VLOOKUP($A78,Resultaten!$A:$P,11,FALSE)&gt;28,10,IF(VLOOKUP($A78,Resultaten!$A:$P,11,FALSE)&gt;12,15,IF(VLOOKUP($A78,Resultaten!$A:$P,11,FALSE)&gt;6,20,IF(VLOOKUP($A78,Resultaten!$A:$P,11,FALSE)="",0,25)))))</f>
        <v>0</v>
      </c>
      <c r="I78" s="6">
        <f>IF(VLOOKUP($A78,Resultaten!$A:$P,4,FALSE)&gt;38,1,IF(VLOOKUP($A78,Resultaten!$A:$P,4,FALSE)&gt;28,2,IF(VLOOKUP($A78,Resultaten!$A:$P,4,FALSE)&gt;12,3,IF(VLOOKUP($A78,Resultaten!$A:$P,4,FALSE)&gt;6,4,IF(VLOOKUP($A78,Resultaten!$A:$P,4,FALSE)="",0,5)))))</f>
        <v>0</v>
      </c>
      <c r="J78" s="6">
        <f>IF(ISERROR(VLOOKUP($A78,BNT!$A:$H,5,FALSE)=TRUE),0,IF(VLOOKUP($A78,BNT!$A:$H,5,FALSE)="JA",2,0))</f>
        <v>0</v>
      </c>
      <c r="K78" s="6">
        <f>IF(ISERROR(VLOOKUP($A78,BNT!$A:$H,4,FALSE)=TRUE),0,IF(VLOOKUP($A78,BNT!$A:$H,4,FALSE)="JA",1,0))</f>
        <v>0</v>
      </c>
      <c r="L78" s="10">
        <f>SUM(C78:E78)+SUM(F78:K78)</f>
        <v>22</v>
      </c>
      <c r="M78" s="7">
        <f>IF(VLOOKUP($A78,Resultaten!$A:$P,11,FALSE)&gt;38,5,IF(VLOOKUP($A78,Resultaten!$A:$P,11,FALSE)&gt;28,10,IF(VLOOKUP($A78,Resultaten!$A:$P,11,FALSE)&gt;12,15,IF(VLOOKUP($A78,Resultaten!$A:$P,11,FALSE)&gt;6,20,IF(VLOOKUP($A78,Resultaten!$A:$P,11,FALSE)="",0,25)))))</f>
        <v>0</v>
      </c>
      <c r="N78" s="7">
        <f>IF(VLOOKUP($A78,Resultaten!$A:$P,12,FALSE)&gt;38,5,IF(VLOOKUP($A78,Resultaten!$A:$P,12,FALSE)&gt;28,10,IF(VLOOKUP($A78,Resultaten!$A:$P,12,FALSE)&gt;12,15,IF(VLOOKUP($A78,Resultaten!$A:$P,12,FALSE)&gt;6,20,IF(VLOOKUP($A78,Resultaten!$A:$P,12,FALSE)="",0,25)))))</f>
        <v>0</v>
      </c>
      <c r="O78" s="7">
        <f>IF(VLOOKUP($A78,Resultaten!$A:$P,5,FALSE)&gt;38,2,IF(VLOOKUP($A78,Resultaten!$A:$P,5,FALSE)&gt;28,4,IF(VLOOKUP($A78,Resultaten!$A:$P,5,FALSE)&gt;12,6,IF(VLOOKUP($A78,Resultaten!$A:$P,5,FALSE)&gt;6,8,IF(VLOOKUP($A78,Resultaten!$A:$P,5,FALSE)="",0,10)))))</f>
        <v>0</v>
      </c>
      <c r="P78" s="7">
        <f>IF(ISERROR(VLOOKUP($A78,BNT!$A:$H,4,FALSE)=TRUE),0,IF(VLOOKUP($A78,BNT!$A:$H,4,FALSE)="JA",2,0))</f>
        <v>0</v>
      </c>
      <c r="Q78" s="7">
        <f>IF(ISERROR(VLOOKUP($A78,BNT!$A:$H,3,FALSE)=TRUE),0,IF(VLOOKUP($A78,BNT!$A:$H,3,FALSE)="JA",1,0))</f>
        <v>0</v>
      </c>
      <c r="R78" s="16">
        <f>SUM(C78:E78)+SUM(M78:Q78)</f>
        <v>22</v>
      </c>
      <c r="S78" s="12">
        <f>IF(VLOOKUP($A78,Resultaten!$A:$P,12,FALSE)&gt;38,5,IF(VLOOKUP($A78,Resultaten!$A:$P,12,FALSE)&gt;28,10,IF(VLOOKUP($A78,Resultaten!$A:$P,12,FALSE)&gt;12,15,IF(VLOOKUP($A78,Resultaten!$A:$P,12,FALSE)&gt;6,20,IF(VLOOKUP($A78,Resultaten!$A:$P,12,FALSE)="",0,25)))))</f>
        <v>0</v>
      </c>
      <c r="T78" s="12">
        <f>IF(VLOOKUP($A78,Resultaten!$A:$P,13,FALSE)&gt;38,5,IF(VLOOKUP($A78,Resultaten!$A:$P,13,FALSE)&gt;28,10,IF(VLOOKUP($A78,Resultaten!$A:$P,13,FALSE)&gt;12,15,IF(VLOOKUP($A78,Resultaten!$A:$P,13,FALSE)&gt;6,20,IF(VLOOKUP($A78,Resultaten!$A:$P,13,FALSE)="",0,25)))))</f>
        <v>5</v>
      </c>
      <c r="U78" s="12">
        <f>IF(VLOOKUP($A78,Resultaten!$A:$P,6,FALSE)&gt;38,2,IF(VLOOKUP($A78,Resultaten!$A:$P,6,FALSE)&gt;28,4,IF(VLOOKUP($A78,Resultaten!$A:$P,6,FALSE)&gt;12,6,IF(VLOOKUP($A78,Resultaten!$A:$P,6,FALSE)&gt;6,8,IF(VLOOKUP($A78,Resultaten!$A:$P,6,FALSE)="",0,10)))))</f>
        <v>0</v>
      </c>
      <c r="V78" s="12">
        <f>IF(ISERROR(VLOOKUP($A78,BNT!$A:$H,3,FALSE)=TRUE),0,IF(VLOOKUP($A78,BNT!$A:$H,3,FALSE)="JA",2,0))</f>
        <v>0</v>
      </c>
      <c r="W78" s="14">
        <f>SUM(C78:E78)+SUM(S78:V78)</f>
        <v>27</v>
      </c>
    </row>
    <row r="79" spans="1:23" x14ac:dyDescent="0.25">
      <c r="A79" s="25">
        <v>2602</v>
      </c>
      <c r="B79" s="25" t="str">
        <f>VLOOKUP($A79,Para!$D$1:$E$996,2,FALSE)</f>
        <v>Basket Houthalen</v>
      </c>
      <c r="C79" s="18">
        <f>VLOOKUP($A79,'Score Algemeen'!$A$3:$S$968,5,FALSE)</f>
        <v>10</v>
      </c>
      <c r="D79" s="18">
        <f>VLOOKUP($A79,'Score Algemeen'!$A:$S,10,FALSE)</f>
        <v>3</v>
      </c>
      <c r="E79" s="18">
        <f>VLOOKUP($A79,'Score Algemeen'!$A:$S,19,FALSE)</f>
        <v>5</v>
      </c>
      <c r="F79" s="6">
        <f>IF(VLOOKUP($A79,Resultaten!$A:$P,10,FALSE)&gt;34,5,IF(VLOOKUP($A79,Resultaten!$A:$P,10,FALSE)&gt;26,10,IF(VLOOKUP($A79,Resultaten!$A:$P,10,FALSE)&gt;12,15,IF(VLOOKUP($A79,Resultaten!$A:$P,10,FALSE)&gt;6,20,IF(VLOOKUP($A79,Resultaten!$A:$P,10,FALSE)="",0,25)))))</f>
        <v>0</v>
      </c>
      <c r="G79" s="6">
        <f>IF(VLOOKUP($A79,Resultaten!$A:$P,3,FALSE)&gt;34,1,IF(VLOOKUP($A79,Resultaten!$A:$P,3,FALSE)&gt;26,2,IF(VLOOKUP($A79,Resultaten!$A:$P,3,FALSE)&gt;12,3,IF(VLOOKUP($A79,Resultaten!$A:$P,3,FALSE)&gt;6,4,IF(VLOOKUP($A79,Resultaten!$A:$P,3,FALSE)="",0,5)))))</f>
        <v>0</v>
      </c>
      <c r="H79" s="6">
        <f>IF(VLOOKUP($A79,Resultaten!$A:$P,11,FALSE)&gt;38,5,IF(VLOOKUP($A79,Resultaten!$A:$P,11,FALSE)&gt;28,10,IF(VLOOKUP($A79,Resultaten!$A:$P,11,FALSE)&gt;12,15,IF(VLOOKUP($A79,Resultaten!$A:$P,11,FALSE)&gt;6,20,IF(VLOOKUP($A79,Resultaten!$A:$P,11,FALSE)="",0,25)))))</f>
        <v>0</v>
      </c>
      <c r="I79" s="6">
        <f>IF(VLOOKUP($A79,Resultaten!$A:$P,4,FALSE)&gt;38,1,IF(VLOOKUP($A79,Resultaten!$A:$P,4,FALSE)&gt;28,2,IF(VLOOKUP($A79,Resultaten!$A:$P,4,FALSE)&gt;12,3,IF(VLOOKUP($A79,Resultaten!$A:$P,4,FALSE)&gt;6,4,IF(VLOOKUP($A79,Resultaten!$A:$P,4,FALSE)="",0,5)))))</f>
        <v>0</v>
      </c>
      <c r="J79" s="6">
        <f>IF(ISERROR(VLOOKUP($A79,BNT!$A:$H,5,FALSE)=TRUE),0,IF(VLOOKUP($A79,BNT!$A:$H,5,FALSE)="JA",2,0))</f>
        <v>0</v>
      </c>
      <c r="K79" s="6">
        <f>IF(ISERROR(VLOOKUP($A79,BNT!$A:$H,4,FALSE)=TRUE),0,IF(VLOOKUP($A79,BNT!$A:$H,4,FALSE)="JA",1,0))</f>
        <v>0</v>
      </c>
      <c r="L79" s="10">
        <f>SUM(C79:E79)+SUM(F79:K79)</f>
        <v>18</v>
      </c>
      <c r="M79" s="7">
        <f>IF(VLOOKUP($A79,Resultaten!$A:$P,11,FALSE)&gt;38,5,IF(VLOOKUP($A79,Resultaten!$A:$P,11,FALSE)&gt;28,10,IF(VLOOKUP($A79,Resultaten!$A:$P,11,FALSE)&gt;12,15,IF(VLOOKUP($A79,Resultaten!$A:$P,11,FALSE)&gt;6,20,IF(VLOOKUP($A79,Resultaten!$A:$P,11,FALSE)="",0,25)))))</f>
        <v>0</v>
      </c>
      <c r="N79" s="7">
        <f>IF(VLOOKUP($A79,Resultaten!$A:$P,12,FALSE)&gt;38,5,IF(VLOOKUP($A79,Resultaten!$A:$P,12,FALSE)&gt;28,10,IF(VLOOKUP($A79,Resultaten!$A:$P,12,FALSE)&gt;12,15,IF(VLOOKUP($A79,Resultaten!$A:$P,12,FALSE)&gt;6,20,IF(VLOOKUP($A79,Resultaten!$A:$P,12,FALSE)="",0,25)))))</f>
        <v>0</v>
      </c>
      <c r="O79" s="7">
        <f>IF(VLOOKUP($A79,Resultaten!$A:$P,5,FALSE)&gt;38,2,IF(VLOOKUP($A79,Resultaten!$A:$P,5,FALSE)&gt;28,4,IF(VLOOKUP($A79,Resultaten!$A:$P,5,FALSE)&gt;12,6,IF(VLOOKUP($A79,Resultaten!$A:$P,5,FALSE)&gt;6,8,IF(VLOOKUP($A79,Resultaten!$A:$P,5,FALSE)="",0,10)))))</f>
        <v>2</v>
      </c>
      <c r="P79" s="7">
        <f>IF(ISERROR(VLOOKUP($A79,BNT!$A:$H,4,FALSE)=TRUE),0,IF(VLOOKUP($A79,BNT!$A:$H,4,FALSE)="JA",2,0))</f>
        <v>0</v>
      </c>
      <c r="Q79" s="7">
        <f>IF(ISERROR(VLOOKUP($A79,BNT!$A:$H,3,FALSE)=TRUE),0,IF(VLOOKUP($A79,BNT!$A:$H,3,FALSE)="JA",1,0))</f>
        <v>0</v>
      </c>
      <c r="R79" s="16">
        <f>SUM(C79:E79)+SUM(M79:Q79)</f>
        <v>20</v>
      </c>
      <c r="S79" s="12">
        <f>IF(VLOOKUP($A79,Resultaten!$A:$P,12,FALSE)&gt;38,5,IF(VLOOKUP($A79,Resultaten!$A:$P,12,FALSE)&gt;28,10,IF(VLOOKUP($A79,Resultaten!$A:$P,12,FALSE)&gt;12,15,IF(VLOOKUP($A79,Resultaten!$A:$P,12,FALSE)&gt;6,20,IF(VLOOKUP($A79,Resultaten!$A:$P,12,FALSE)="",0,25)))))</f>
        <v>0</v>
      </c>
      <c r="T79" s="12">
        <f>IF(VLOOKUP($A79,Resultaten!$A:$P,13,FALSE)&gt;38,5,IF(VLOOKUP($A79,Resultaten!$A:$P,13,FALSE)&gt;28,10,IF(VLOOKUP($A79,Resultaten!$A:$P,13,FALSE)&gt;12,15,IF(VLOOKUP($A79,Resultaten!$A:$P,13,FALSE)&gt;6,20,IF(VLOOKUP($A79,Resultaten!$A:$P,13,FALSE)="",0,25)))))</f>
        <v>5</v>
      </c>
      <c r="U79" s="12">
        <f>IF(VLOOKUP($A79,Resultaten!$A:$P,6,FALSE)&gt;38,2,IF(VLOOKUP($A79,Resultaten!$A:$P,6,FALSE)&gt;28,4,IF(VLOOKUP($A79,Resultaten!$A:$P,6,FALSE)&gt;12,6,IF(VLOOKUP($A79,Resultaten!$A:$P,6,FALSE)&gt;6,8,IF(VLOOKUP($A79,Resultaten!$A:$P,6,FALSE)="",0,10)))))</f>
        <v>4</v>
      </c>
      <c r="V79" s="12">
        <f>IF(ISERROR(VLOOKUP($A79,BNT!$A:$H,3,FALSE)=TRUE),0,IF(VLOOKUP($A79,BNT!$A:$H,3,FALSE)="JA",2,0))</f>
        <v>0</v>
      </c>
      <c r="W79" s="14">
        <f>SUM(C79:E79)+SUM(S79:V79)</f>
        <v>27</v>
      </c>
    </row>
    <row r="80" spans="1:23" x14ac:dyDescent="0.25">
      <c r="A80" s="25">
        <v>267</v>
      </c>
      <c r="B80" s="25" t="str">
        <f>VLOOKUP($A80,Para!$D$1:$E$996,2,FALSE)</f>
        <v>Kon Sint-Truidense Basketbal (KSTBB)</v>
      </c>
      <c r="C80" s="18">
        <f>VLOOKUP($A80,'Score Algemeen'!$A$3:$S$968,5,FALSE)</f>
        <v>10</v>
      </c>
      <c r="D80" s="18">
        <f>VLOOKUP($A80,'Score Algemeen'!$A:$S,10,FALSE)</f>
        <v>8</v>
      </c>
      <c r="E80" s="18">
        <f>VLOOKUP($A80,'Score Algemeen'!$A:$S,19,FALSE)</f>
        <v>8</v>
      </c>
      <c r="F80" s="6">
        <f>IF(VLOOKUP($A80,Resultaten!$A:$P,10,FALSE)&gt;34,5,IF(VLOOKUP($A80,Resultaten!$A:$P,10,FALSE)&gt;26,10,IF(VLOOKUP($A80,Resultaten!$A:$P,10,FALSE)&gt;12,15,IF(VLOOKUP($A80,Resultaten!$A:$P,10,FALSE)&gt;6,20,IF(VLOOKUP($A80,Resultaten!$A:$P,10,FALSE)="",0,25)))))</f>
        <v>0</v>
      </c>
      <c r="G80" s="6">
        <f>IF(VLOOKUP($A80,Resultaten!$A:$P,3,FALSE)&gt;34,1,IF(VLOOKUP($A80,Resultaten!$A:$P,3,FALSE)&gt;26,2,IF(VLOOKUP($A80,Resultaten!$A:$P,3,FALSE)&gt;12,3,IF(VLOOKUP($A80,Resultaten!$A:$P,3,FALSE)&gt;6,4,IF(VLOOKUP($A80,Resultaten!$A:$P,3,FALSE)="",0,5)))))</f>
        <v>0</v>
      </c>
      <c r="H80" s="6">
        <f>IF(VLOOKUP($A80,Resultaten!$A:$P,11,FALSE)&gt;38,5,IF(VLOOKUP($A80,Resultaten!$A:$P,11,FALSE)&gt;28,10,IF(VLOOKUP($A80,Resultaten!$A:$P,11,FALSE)&gt;12,15,IF(VLOOKUP($A80,Resultaten!$A:$P,11,FALSE)&gt;6,20,IF(VLOOKUP($A80,Resultaten!$A:$P,11,FALSE)="",0,25)))))</f>
        <v>0</v>
      </c>
      <c r="I80" s="6">
        <f>IF(VLOOKUP($A80,Resultaten!$A:$P,4,FALSE)&gt;38,1,IF(VLOOKUP($A80,Resultaten!$A:$P,4,FALSE)&gt;28,2,IF(VLOOKUP($A80,Resultaten!$A:$P,4,FALSE)&gt;12,3,IF(VLOOKUP($A80,Resultaten!$A:$P,4,FALSE)&gt;6,4,IF(VLOOKUP($A80,Resultaten!$A:$P,4,FALSE)="",0,5)))))</f>
        <v>0</v>
      </c>
      <c r="J80" s="6">
        <f>IF(ISERROR(VLOOKUP($A80,BNT!$A:$H,5,FALSE)=TRUE),0,IF(VLOOKUP($A80,BNT!$A:$H,5,FALSE)="JA",2,0))</f>
        <v>0</v>
      </c>
      <c r="K80" s="6">
        <f>IF(ISERROR(VLOOKUP($A80,BNT!$A:$H,4,FALSE)=TRUE),0,IF(VLOOKUP($A80,BNT!$A:$H,4,FALSE)="JA",1,0))</f>
        <v>0</v>
      </c>
      <c r="L80" s="10">
        <f>SUM(C80:E80)+SUM(F80:K80)</f>
        <v>26</v>
      </c>
      <c r="M80" s="7">
        <f>IF(VLOOKUP($A80,Resultaten!$A:$P,11,FALSE)&gt;38,5,IF(VLOOKUP($A80,Resultaten!$A:$P,11,FALSE)&gt;28,10,IF(VLOOKUP($A80,Resultaten!$A:$P,11,FALSE)&gt;12,15,IF(VLOOKUP($A80,Resultaten!$A:$P,11,FALSE)&gt;6,20,IF(VLOOKUP($A80,Resultaten!$A:$P,11,FALSE)="",0,25)))))</f>
        <v>0</v>
      </c>
      <c r="N80" s="7">
        <f>IF(VLOOKUP($A80,Resultaten!$A:$P,12,FALSE)&gt;38,5,IF(VLOOKUP($A80,Resultaten!$A:$P,12,FALSE)&gt;28,10,IF(VLOOKUP($A80,Resultaten!$A:$P,12,FALSE)&gt;12,15,IF(VLOOKUP($A80,Resultaten!$A:$P,12,FALSE)&gt;6,20,IF(VLOOKUP($A80,Resultaten!$A:$P,12,FALSE)="",0,25)))))</f>
        <v>0</v>
      </c>
      <c r="O80" s="7">
        <f>IF(VLOOKUP($A80,Resultaten!$A:$P,5,FALSE)&gt;38,2,IF(VLOOKUP($A80,Resultaten!$A:$P,5,FALSE)&gt;28,4,IF(VLOOKUP($A80,Resultaten!$A:$P,5,FALSE)&gt;12,6,IF(VLOOKUP($A80,Resultaten!$A:$P,5,FALSE)&gt;6,8,IF(VLOOKUP($A80,Resultaten!$A:$P,5,FALSE)="",0,10)))))</f>
        <v>0</v>
      </c>
      <c r="P80" s="7">
        <f>IF(ISERROR(VLOOKUP($A80,BNT!$A:$H,4,FALSE)=TRUE),0,IF(VLOOKUP($A80,BNT!$A:$H,4,FALSE)="JA",2,0))</f>
        <v>0</v>
      </c>
      <c r="Q80" s="7">
        <f>IF(ISERROR(VLOOKUP($A80,BNT!$A:$H,3,FALSE)=TRUE),0,IF(VLOOKUP($A80,BNT!$A:$H,3,FALSE)="JA",1,0))</f>
        <v>0</v>
      </c>
      <c r="R80" s="16">
        <f>SUM(C80:E80)+SUM(M80:Q80)</f>
        <v>26</v>
      </c>
      <c r="S80" s="12">
        <f>IF(VLOOKUP($A80,Resultaten!$A:$P,12,FALSE)&gt;38,5,IF(VLOOKUP($A80,Resultaten!$A:$P,12,FALSE)&gt;28,10,IF(VLOOKUP($A80,Resultaten!$A:$P,12,FALSE)&gt;12,15,IF(VLOOKUP($A80,Resultaten!$A:$P,12,FALSE)&gt;6,20,IF(VLOOKUP($A80,Resultaten!$A:$P,12,FALSE)="",0,25)))))</f>
        <v>0</v>
      </c>
      <c r="T80" s="12">
        <f>IF(VLOOKUP($A80,Resultaten!$A:$P,13,FALSE)&gt;38,5,IF(VLOOKUP($A80,Resultaten!$A:$P,13,FALSE)&gt;28,10,IF(VLOOKUP($A80,Resultaten!$A:$P,13,FALSE)&gt;12,15,IF(VLOOKUP($A80,Resultaten!$A:$P,13,FALSE)&gt;6,20,IF(VLOOKUP($A80,Resultaten!$A:$P,13,FALSE)="",0,25)))))</f>
        <v>0</v>
      </c>
      <c r="U80" s="12">
        <f>IF(VLOOKUP($A80,Resultaten!$A:$P,6,FALSE)&gt;38,2,IF(VLOOKUP($A80,Resultaten!$A:$P,6,FALSE)&gt;28,4,IF(VLOOKUP($A80,Resultaten!$A:$P,6,FALSE)&gt;12,6,IF(VLOOKUP($A80,Resultaten!$A:$P,6,FALSE)&gt;6,8,IF(VLOOKUP($A80,Resultaten!$A:$P,6,FALSE)="",0,10)))))</f>
        <v>0</v>
      </c>
      <c r="V80" s="12">
        <f>IF(ISERROR(VLOOKUP($A80,BNT!$A:$H,3,FALSE)=TRUE),0,IF(VLOOKUP($A80,BNT!$A:$H,3,FALSE)="JA",2,0))</f>
        <v>0</v>
      </c>
      <c r="W80" s="14">
        <f>SUM(C80:E80)+SUM(S80:V80)</f>
        <v>26</v>
      </c>
    </row>
    <row r="81" spans="1:23" x14ac:dyDescent="0.25">
      <c r="A81" s="25">
        <v>853</v>
      </c>
      <c r="B81" s="25" t="str">
        <f>VLOOKUP($A81,Para!$D$1:$E$996,2,FALSE)</f>
        <v>KBBC Zolder vzw</v>
      </c>
      <c r="C81" s="18">
        <f>VLOOKUP($A81,'Score Algemeen'!$A$3:$S$968,5,FALSE)</f>
        <v>10</v>
      </c>
      <c r="D81" s="18">
        <f>VLOOKUP($A81,'Score Algemeen'!$A:$S,10,FALSE)</f>
        <v>12</v>
      </c>
      <c r="E81" s="18">
        <f>VLOOKUP($A81,'Score Algemeen'!$A:$S,19,FALSE)</f>
        <v>4</v>
      </c>
      <c r="F81" s="6">
        <f>IF(VLOOKUP($A81,Resultaten!$A:$P,10,FALSE)&gt;34,5,IF(VLOOKUP($A81,Resultaten!$A:$P,10,FALSE)&gt;26,10,IF(VLOOKUP($A81,Resultaten!$A:$P,10,FALSE)&gt;12,15,IF(VLOOKUP($A81,Resultaten!$A:$P,10,FALSE)&gt;6,20,IF(VLOOKUP($A81,Resultaten!$A:$P,10,FALSE)="",0,25)))))</f>
        <v>0</v>
      </c>
      <c r="G81" s="6">
        <f>IF(VLOOKUP($A81,Resultaten!$A:$P,3,FALSE)&gt;34,1,IF(VLOOKUP($A81,Resultaten!$A:$P,3,FALSE)&gt;26,2,IF(VLOOKUP($A81,Resultaten!$A:$P,3,FALSE)&gt;12,3,IF(VLOOKUP($A81,Resultaten!$A:$P,3,FALSE)&gt;6,4,IF(VLOOKUP($A81,Resultaten!$A:$P,3,FALSE)="",0,5)))))</f>
        <v>0</v>
      </c>
      <c r="H81" s="6">
        <f>IF(VLOOKUP($A81,Resultaten!$A:$P,11,FALSE)&gt;38,5,IF(VLOOKUP($A81,Resultaten!$A:$P,11,FALSE)&gt;28,10,IF(VLOOKUP($A81,Resultaten!$A:$P,11,FALSE)&gt;12,15,IF(VLOOKUP($A81,Resultaten!$A:$P,11,FALSE)&gt;6,20,IF(VLOOKUP($A81,Resultaten!$A:$P,11,FALSE)="",0,25)))))</f>
        <v>0</v>
      </c>
      <c r="I81" s="6">
        <f>IF(VLOOKUP($A81,Resultaten!$A:$P,4,FALSE)&gt;38,1,IF(VLOOKUP($A81,Resultaten!$A:$P,4,FALSE)&gt;28,2,IF(VLOOKUP($A81,Resultaten!$A:$P,4,FALSE)&gt;12,3,IF(VLOOKUP($A81,Resultaten!$A:$P,4,FALSE)&gt;6,4,IF(VLOOKUP($A81,Resultaten!$A:$P,4,FALSE)="",0,5)))))</f>
        <v>0</v>
      </c>
      <c r="J81" s="6">
        <f>IF(ISERROR(VLOOKUP($A81,BNT!$A:$H,5,FALSE)=TRUE),0,IF(VLOOKUP($A81,BNT!$A:$H,5,FALSE)="JA",2,0))</f>
        <v>0</v>
      </c>
      <c r="K81" s="6">
        <f>IF(ISERROR(VLOOKUP($A81,BNT!$A:$H,4,FALSE)=TRUE),0,IF(VLOOKUP($A81,BNT!$A:$H,4,FALSE)="JA",1,0))</f>
        <v>0</v>
      </c>
      <c r="L81" s="10">
        <f>SUM(C81:E81)+SUM(F81:K81)</f>
        <v>26</v>
      </c>
      <c r="M81" s="7">
        <f>IF(VLOOKUP($A81,Resultaten!$A:$P,11,FALSE)&gt;38,5,IF(VLOOKUP($A81,Resultaten!$A:$P,11,FALSE)&gt;28,10,IF(VLOOKUP($A81,Resultaten!$A:$P,11,FALSE)&gt;12,15,IF(VLOOKUP($A81,Resultaten!$A:$P,11,FALSE)&gt;6,20,IF(VLOOKUP($A81,Resultaten!$A:$P,11,FALSE)="",0,25)))))</f>
        <v>0</v>
      </c>
      <c r="N81" s="7">
        <f>IF(VLOOKUP($A81,Resultaten!$A:$P,12,FALSE)&gt;38,5,IF(VLOOKUP($A81,Resultaten!$A:$P,12,FALSE)&gt;28,10,IF(VLOOKUP($A81,Resultaten!$A:$P,12,FALSE)&gt;12,15,IF(VLOOKUP($A81,Resultaten!$A:$P,12,FALSE)&gt;6,20,IF(VLOOKUP($A81,Resultaten!$A:$P,12,FALSE)="",0,25)))))</f>
        <v>0</v>
      </c>
      <c r="O81" s="7">
        <f>IF(VLOOKUP($A81,Resultaten!$A:$P,5,FALSE)&gt;38,2,IF(VLOOKUP($A81,Resultaten!$A:$P,5,FALSE)&gt;28,4,IF(VLOOKUP($A81,Resultaten!$A:$P,5,FALSE)&gt;12,6,IF(VLOOKUP($A81,Resultaten!$A:$P,5,FALSE)&gt;6,8,IF(VLOOKUP($A81,Resultaten!$A:$P,5,FALSE)="",0,10)))))</f>
        <v>0</v>
      </c>
      <c r="P81" s="7">
        <f>IF(ISERROR(VLOOKUP($A81,BNT!$A:$H,4,FALSE)=TRUE),0,IF(VLOOKUP($A81,BNT!$A:$H,4,FALSE)="JA",2,0))</f>
        <v>0</v>
      </c>
      <c r="Q81" s="7">
        <f>IF(ISERROR(VLOOKUP($A81,BNT!$A:$H,3,FALSE)=TRUE),0,IF(VLOOKUP($A81,BNT!$A:$H,3,FALSE)="JA",1,0))</f>
        <v>0</v>
      </c>
      <c r="R81" s="16">
        <f>SUM(C81:E81)+SUM(M81:Q81)</f>
        <v>26</v>
      </c>
      <c r="S81" s="12">
        <f>IF(VLOOKUP($A81,Resultaten!$A:$P,12,FALSE)&gt;38,5,IF(VLOOKUP($A81,Resultaten!$A:$P,12,FALSE)&gt;28,10,IF(VLOOKUP($A81,Resultaten!$A:$P,12,FALSE)&gt;12,15,IF(VLOOKUP($A81,Resultaten!$A:$P,12,FALSE)&gt;6,20,IF(VLOOKUP($A81,Resultaten!$A:$P,12,FALSE)="",0,25)))))</f>
        <v>0</v>
      </c>
      <c r="T81" s="12">
        <f>IF(VLOOKUP($A81,Resultaten!$A:$P,13,FALSE)&gt;38,5,IF(VLOOKUP($A81,Resultaten!$A:$P,13,FALSE)&gt;28,10,IF(VLOOKUP($A81,Resultaten!$A:$P,13,FALSE)&gt;12,15,IF(VLOOKUP($A81,Resultaten!$A:$P,13,FALSE)&gt;6,20,IF(VLOOKUP($A81,Resultaten!$A:$P,13,FALSE)="",0,25)))))</f>
        <v>0</v>
      </c>
      <c r="U81" s="12">
        <f>IF(VLOOKUP($A81,Resultaten!$A:$P,6,FALSE)&gt;38,2,IF(VLOOKUP($A81,Resultaten!$A:$P,6,FALSE)&gt;28,4,IF(VLOOKUP($A81,Resultaten!$A:$P,6,FALSE)&gt;12,6,IF(VLOOKUP($A81,Resultaten!$A:$P,6,FALSE)&gt;6,8,IF(VLOOKUP($A81,Resultaten!$A:$P,6,FALSE)="",0,10)))))</f>
        <v>0</v>
      </c>
      <c r="V81" s="12">
        <f>IF(ISERROR(VLOOKUP($A81,BNT!$A:$H,3,FALSE)=TRUE),0,IF(VLOOKUP($A81,BNT!$A:$H,3,FALSE)="JA",2,0))</f>
        <v>0</v>
      </c>
      <c r="W81" s="14">
        <f>SUM(C81:E81)+SUM(S81:V81)</f>
        <v>26</v>
      </c>
    </row>
    <row r="82" spans="1:23" x14ac:dyDescent="0.25">
      <c r="A82" s="25">
        <v>1349</v>
      </c>
      <c r="B82" s="25" t="str">
        <f>VLOOKUP($A82,Para!$D$1:$E$996,2,FALSE)</f>
        <v>Bct Overijse</v>
      </c>
      <c r="C82" s="18">
        <f>VLOOKUP($A82,'Score Algemeen'!$A$3:$S$968,5,FALSE)</f>
        <v>10</v>
      </c>
      <c r="D82" s="18">
        <f>VLOOKUP($A82,'Score Algemeen'!$A:$S,10,FALSE)</f>
        <v>4</v>
      </c>
      <c r="E82" s="18">
        <f>VLOOKUP($A82,'Score Algemeen'!$A:$S,19,FALSE)</f>
        <v>5</v>
      </c>
      <c r="F82" s="6">
        <f>IF(VLOOKUP($A82,Resultaten!$A:$P,10,FALSE)&gt;34,5,IF(VLOOKUP($A82,Resultaten!$A:$P,10,FALSE)&gt;26,10,IF(VLOOKUP($A82,Resultaten!$A:$P,10,FALSE)&gt;12,15,IF(VLOOKUP($A82,Resultaten!$A:$P,10,FALSE)&gt;6,20,IF(VLOOKUP($A82,Resultaten!$A:$P,10,FALSE)="",0,25)))))</f>
        <v>0</v>
      </c>
      <c r="G82" s="6">
        <f>IF(VLOOKUP($A82,Resultaten!$A:$P,3,FALSE)&gt;34,1,IF(VLOOKUP($A82,Resultaten!$A:$P,3,FALSE)&gt;26,2,IF(VLOOKUP($A82,Resultaten!$A:$P,3,FALSE)&gt;12,3,IF(VLOOKUP($A82,Resultaten!$A:$P,3,FALSE)&gt;6,4,IF(VLOOKUP($A82,Resultaten!$A:$P,3,FALSE)="",0,5)))))</f>
        <v>1</v>
      </c>
      <c r="H82" s="6">
        <f>IF(VLOOKUP($A82,Resultaten!$A:$P,11,FALSE)&gt;38,5,IF(VLOOKUP($A82,Resultaten!$A:$P,11,FALSE)&gt;28,10,IF(VLOOKUP($A82,Resultaten!$A:$P,11,FALSE)&gt;12,15,IF(VLOOKUP($A82,Resultaten!$A:$P,11,FALSE)&gt;6,20,IF(VLOOKUP($A82,Resultaten!$A:$P,11,FALSE)="",0,25)))))</f>
        <v>0</v>
      </c>
      <c r="I82" s="6">
        <f>IF(VLOOKUP($A82,Resultaten!$A:$P,4,FALSE)&gt;38,1,IF(VLOOKUP($A82,Resultaten!$A:$P,4,FALSE)&gt;28,2,IF(VLOOKUP($A82,Resultaten!$A:$P,4,FALSE)&gt;12,3,IF(VLOOKUP($A82,Resultaten!$A:$P,4,FALSE)&gt;6,4,IF(VLOOKUP($A82,Resultaten!$A:$P,4,FALSE)="",0,5)))))</f>
        <v>0</v>
      </c>
      <c r="J82" s="6">
        <f>IF(ISERROR(VLOOKUP($A82,BNT!$A:$H,5,FALSE)=TRUE),0,IF(VLOOKUP($A82,BNT!$A:$H,5,FALSE)="JA",2,0))</f>
        <v>0</v>
      </c>
      <c r="K82" s="6">
        <f>IF(ISERROR(VLOOKUP($A82,BNT!$A:$H,4,FALSE)=TRUE),0,IF(VLOOKUP($A82,BNT!$A:$H,4,FALSE)="JA",1,0))</f>
        <v>0</v>
      </c>
      <c r="L82" s="10">
        <f>SUM(C82:E82)+SUM(F82:K82)</f>
        <v>20</v>
      </c>
      <c r="M82" s="7">
        <f>IF(VLOOKUP($A82,Resultaten!$A:$P,11,FALSE)&gt;38,5,IF(VLOOKUP($A82,Resultaten!$A:$P,11,FALSE)&gt;28,10,IF(VLOOKUP($A82,Resultaten!$A:$P,11,FALSE)&gt;12,15,IF(VLOOKUP($A82,Resultaten!$A:$P,11,FALSE)&gt;6,20,IF(VLOOKUP($A82,Resultaten!$A:$P,11,FALSE)="",0,25)))))</f>
        <v>0</v>
      </c>
      <c r="N82" s="7">
        <f>IF(VLOOKUP($A82,Resultaten!$A:$P,12,FALSE)&gt;38,5,IF(VLOOKUP($A82,Resultaten!$A:$P,12,FALSE)&gt;28,10,IF(VLOOKUP($A82,Resultaten!$A:$P,12,FALSE)&gt;12,15,IF(VLOOKUP($A82,Resultaten!$A:$P,12,FALSE)&gt;6,20,IF(VLOOKUP($A82,Resultaten!$A:$P,12,FALSE)="",0,25)))))</f>
        <v>5</v>
      </c>
      <c r="O82" s="7">
        <f>IF(VLOOKUP($A82,Resultaten!$A:$P,5,FALSE)&gt;38,2,IF(VLOOKUP($A82,Resultaten!$A:$P,5,FALSE)&gt;28,4,IF(VLOOKUP($A82,Resultaten!$A:$P,5,FALSE)&gt;12,6,IF(VLOOKUP($A82,Resultaten!$A:$P,5,FALSE)&gt;6,8,IF(VLOOKUP($A82,Resultaten!$A:$P,5,FALSE)="",0,10)))))</f>
        <v>0</v>
      </c>
      <c r="P82" s="7">
        <f>IF(ISERROR(VLOOKUP($A82,BNT!$A:$H,4,FALSE)=TRUE),0,IF(VLOOKUP($A82,BNT!$A:$H,4,FALSE)="JA",2,0))</f>
        <v>0</v>
      </c>
      <c r="Q82" s="7">
        <f>IF(ISERROR(VLOOKUP($A82,BNT!$A:$H,3,FALSE)=TRUE),0,IF(VLOOKUP($A82,BNT!$A:$H,3,FALSE)="JA",1,0))</f>
        <v>0</v>
      </c>
      <c r="R82" s="16">
        <f>SUM(C82:E82)+SUM(M82:Q82)</f>
        <v>24</v>
      </c>
      <c r="S82" s="12">
        <f>IF(VLOOKUP($A82,Resultaten!$A:$P,12,FALSE)&gt;38,5,IF(VLOOKUP($A82,Resultaten!$A:$P,12,FALSE)&gt;28,10,IF(VLOOKUP($A82,Resultaten!$A:$P,12,FALSE)&gt;12,15,IF(VLOOKUP($A82,Resultaten!$A:$P,12,FALSE)&gt;6,20,IF(VLOOKUP($A82,Resultaten!$A:$P,12,FALSE)="",0,25)))))</f>
        <v>5</v>
      </c>
      <c r="T82" s="12">
        <f>IF(VLOOKUP($A82,Resultaten!$A:$P,13,FALSE)&gt;38,5,IF(VLOOKUP($A82,Resultaten!$A:$P,13,FALSE)&gt;28,10,IF(VLOOKUP($A82,Resultaten!$A:$P,13,FALSE)&gt;12,15,IF(VLOOKUP($A82,Resultaten!$A:$P,13,FALSE)&gt;6,20,IF(VLOOKUP($A82,Resultaten!$A:$P,13,FALSE)="",0,25)))))</f>
        <v>0</v>
      </c>
      <c r="U82" s="12">
        <f>IF(VLOOKUP($A82,Resultaten!$A:$P,6,FALSE)&gt;38,2,IF(VLOOKUP($A82,Resultaten!$A:$P,6,FALSE)&gt;28,4,IF(VLOOKUP($A82,Resultaten!$A:$P,6,FALSE)&gt;12,6,IF(VLOOKUP($A82,Resultaten!$A:$P,6,FALSE)&gt;6,8,IF(VLOOKUP($A82,Resultaten!$A:$P,6,FALSE)="",0,10)))))</f>
        <v>2</v>
      </c>
      <c r="V82" s="12">
        <f>IF(ISERROR(VLOOKUP($A82,BNT!$A:$H,3,FALSE)=TRUE),0,IF(VLOOKUP($A82,BNT!$A:$H,3,FALSE)="JA",2,0))</f>
        <v>0</v>
      </c>
      <c r="W82" s="14">
        <f>SUM(C82:E82)+SUM(S82:V82)</f>
        <v>26</v>
      </c>
    </row>
    <row r="83" spans="1:23" x14ac:dyDescent="0.25">
      <c r="A83" s="25">
        <v>1454</v>
      </c>
      <c r="B83" s="25" t="str">
        <f>VLOOKUP($A83,Para!$D$1:$E$996,2,FALSE)</f>
        <v>BBC Makeba Mariaburg Brasschaat</v>
      </c>
      <c r="C83" s="18">
        <f>VLOOKUP($A83,'Score Algemeen'!$A$3:$S$968,5,FALSE)</f>
        <v>8</v>
      </c>
      <c r="D83" s="18">
        <f>VLOOKUP($A83,'Score Algemeen'!$A:$S,10,FALSE)</f>
        <v>4</v>
      </c>
      <c r="E83" s="18">
        <f>VLOOKUP($A83,'Score Algemeen'!$A:$S,19,FALSE)</f>
        <v>4</v>
      </c>
      <c r="F83" s="6">
        <f>IF(VLOOKUP($A83,Resultaten!$A:$P,10,FALSE)&gt;34,5,IF(VLOOKUP($A83,Resultaten!$A:$P,10,FALSE)&gt;26,10,IF(VLOOKUP($A83,Resultaten!$A:$P,10,FALSE)&gt;12,15,IF(VLOOKUP($A83,Resultaten!$A:$P,10,FALSE)&gt;6,20,IF(VLOOKUP($A83,Resultaten!$A:$P,10,FALSE)="",0,25)))))</f>
        <v>0</v>
      </c>
      <c r="G83" s="6">
        <f>IF(VLOOKUP($A83,Resultaten!$A:$P,3,FALSE)&gt;34,1,IF(VLOOKUP($A83,Resultaten!$A:$P,3,FALSE)&gt;26,2,IF(VLOOKUP($A83,Resultaten!$A:$P,3,FALSE)&gt;12,3,IF(VLOOKUP($A83,Resultaten!$A:$P,3,FALSE)&gt;6,4,IF(VLOOKUP($A83,Resultaten!$A:$P,3,FALSE)="",0,5)))))</f>
        <v>1</v>
      </c>
      <c r="H83" s="6">
        <f>IF(VLOOKUP($A83,Resultaten!$A:$P,11,FALSE)&gt;38,5,IF(VLOOKUP($A83,Resultaten!$A:$P,11,FALSE)&gt;28,10,IF(VLOOKUP($A83,Resultaten!$A:$P,11,FALSE)&gt;12,15,IF(VLOOKUP($A83,Resultaten!$A:$P,11,FALSE)&gt;6,20,IF(VLOOKUP($A83,Resultaten!$A:$P,11,FALSE)="",0,25)))))</f>
        <v>0</v>
      </c>
      <c r="I83" s="6">
        <f>IF(VLOOKUP($A83,Resultaten!$A:$P,4,FALSE)&gt;38,1,IF(VLOOKUP($A83,Resultaten!$A:$P,4,FALSE)&gt;28,2,IF(VLOOKUP($A83,Resultaten!$A:$P,4,FALSE)&gt;12,3,IF(VLOOKUP($A83,Resultaten!$A:$P,4,FALSE)&gt;6,4,IF(VLOOKUP($A83,Resultaten!$A:$P,4,FALSE)="",0,5)))))</f>
        <v>1</v>
      </c>
      <c r="J83" s="6">
        <f>IF(ISERROR(VLOOKUP($A83,BNT!$A:$H,5,FALSE)=TRUE),0,IF(VLOOKUP($A83,BNT!$A:$H,5,FALSE)="JA",2,0))</f>
        <v>0</v>
      </c>
      <c r="K83" s="6">
        <f>IF(ISERROR(VLOOKUP($A83,BNT!$A:$H,4,FALSE)=TRUE),0,IF(VLOOKUP($A83,BNT!$A:$H,4,FALSE)="JA",1,0))</f>
        <v>0</v>
      </c>
      <c r="L83" s="10">
        <f>SUM(C83:E83)+SUM(F83:K83)</f>
        <v>18</v>
      </c>
      <c r="M83" s="7">
        <f>IF(VLOOKUP($A83,Resultaten!$A:$P,11,FALSE)&gt;38,5,IF(VLOOKUP($A83,Resultaten!$A:$P,11,FALSE)&gt;28,10,IF(VLOOKUP($A83,Resultaten!$A:$P,11,FALSE)&gt;12,15,IF(VLOOKUP($A83,Resultaten!$A:$P,11,FALSE)&gt;6,20,IF(VLOOKUP($A83,Resultaten!$A:$P,11,FALSE)="",0,25)))))</f>
        <v>0</v>
      </c>
      <c r="N83" s="7">
        <f>IF(VLOOKUP($A83,Resultaten!$A:$P,12,FALSE)&gt;38,5,IF(VLOOKUP($A83,Resultaten!$A:$P,12,FALSE)&gt;28,10,IF(VLOOKUP($A83,Resultaten!$A:$P,12,FALSE)&gt;12,15,IF(VLOOKUP($A83,Resultaten!$A:$P,12,FALSE)&gt;6,20,IF(VLOOKUP($A83,Resultaten!$A:$P,12,FALSE)="",0,25)))))</f>
        <v>5</v>
      </c>
      <c r="O83" s="7">
        <f>IF(VLOOKUP($A83,Resultaten!$A:$P,5,FALSE)&gt;38,2,IF(VLOOKUP($A83,Resultaten!$A:$P,5,FALSE)&gt;28,4,IF(VLOOKUP($A83,Resultaten!$A:$P,5,FALSE)&gt;12,6,IF(VLOOKUP($A83,Resultaten!$A:$P,5,FALSE)&gt;6,8,IF(VLOOKUP($A83,Resultaten!$A:$P,5,FALSE)="",0,10)))))</f>
        <v>0</v>
      </c>
      <c r="P83" s="7">
        <f>IF(ISERROR(VLOOKUP($A83,BNT!$A:$H,4,FALSE)=TRUE),0,IF(VLOOKUP($A83,BNT!$A:$H,4,FALSE)="JA",2,0))</f>
        <v>0</v>
      </c>
      <c r="Q83" s="7">
        <f>IF(ISERROR(VLOOKUP($A83,BNT!$A:$H,3,FALSE)=TRUE),0,IF(VLOOKUP($A83,BNT!$A:$H,3,FALSE)="JA",1,0))</f>
        <v>0</v>
      </c>
      <c r="R83" s="16">
        <f>SUM(C83:E83)+SUM(M83:Q83)</f>
        <v>21</v>
      </c>
      <c r="S83" s="12">
        <f>IF(VLOOKUP($A83,Resultaten!$A:$P,12,FALSE)&gt;38,5,IF(VLOOKUP($A83,Resultaten!$A:$P,12,FALSE)&gt;28,10,IF(VLOOKUP($A83,Resultaten!$A:$P,12,FALSE)&gt;12,15,IF(VLOOKUP($A83,Resultaten!$A:$P,12,FALSE)&gt;6,20,IF(VLOOKUP($A83,Resultaten!$A:$P,12,FALSE)="",0,25)))))</f>
        <v>5</v>
      </c>
      <c r="T83" s="12">
        <f>IF(VLOOKUP($A83,Resultaten!$A:$P,13,FALSE)&gt;38,5,IF(VLOOKUP($A83,Resultaten!$A:$P,13,FALSE)&gt;28,10,IF(VLOOKUP($A83,Resultaten!$A:$P,13,FALSE)&gt;12,15,IF(VLOOKUP($A83,Resultaten!$A:$P,13,FALSE)&gt;6,20,IF(VLOOKUP($A83,Resultaten!$A:$P,13,FALSE)="",0,25)))))</f>
        <v>5</v>
      </c>
      <c r="U83" s="12">
        <f>IF(VLOOKUP($A83,Resultaten!$A:$P,6,FALSE)&gt;38,2,IF(VLOOKUP($A83,Resultaten!$A:$P,6,FALSE)&gt;28,4,IF(VLOOKUP($A83,Resultaten!$A:$P,6,FALSE)&gt;12,6,IF(VLOOKUP($A83,Resultaten!$A:$P,6,FALSE)&gt;6,8,IF(VLOOKUP($A83,Resultaten!$A:$P,6,FALSE)="",0,10)))))</f>
        <v>0</v>
      </c>
      <c r="V83" s="12">
        <f>IF(ISERROR(VLOOKUP($A83,BNT!$A:$H,3,FALSE)=TRUE),0,IF(VLOOKUP($A83,BNT!$A:$H,3,FALSE)="JA",2,0))</f>
        <v>0</v>
      </c>
      <c r="W83" s="14">
        <f>SUM(C83:E83)+SUM(S83:V83)</f>
        <v>26</v>
      </c>
    </row>
    <row r="84" spans="1:23" x14ac:dyDescent="0.25">
      <c r="A84" s="25">
        <v>2492</v>
      </c>
      <c r="B84" s="25" t="str">
        <f>VLOOKUP($A84,Para!$D$1:$E$996,2,FALSE)</f>
        <v>BBC CSS Outdoor Living Ninove</v>
      </c>
      <c r="C84" s="18">
        <f>VLOOKUP($A84,'Score Algemeen'!$A$3:$S$968,5,FALSE)</f>
        <v>10</v>
      </c>
      <c r="D84" s="18">
        <f>VLOOKUP($A84,'Score Algemeen'!$A:$S,10,FALSE)</f>
        <v>5</v>
      </c>
      <c r="E84" s="18">
        <f>VLOOKUP($A84,'Score Algemeen'!$A:$S,19,FALSE)</f>
        <v>5</v>
      </c>
      <c r="F84" s="6">
        <f>IF(VLOOKUP($A84,Resultaten!$A:$P,10,FALSE)&gt;34,5,IF(VLOOKUP($A84,Resultaten!$A:$P,10,FALSE)&gt;26,10,IF(VLOOKUP($A84,Resultaten!$A:$P,10,FALSE)&gt;12,15,IF(VLOOKUP($A84,Resultaten!$A:$P,10,FALSE)&gt;6,20,IF(VLOOKUP($A84,Resultaten!$A:$P,10,FALSE)="",0,25)))))</f>
        <v>0</v>
      </c>
      <c r="G84" s="6">
        <f>IF(VLOOKUP($A84,Resultaten!$A:$P,3,FALSE)&gt;34,1,IF(VLOOKUP($A84,Resultaten!$A:$P,3,FALSE)&gt;26,2,IF(VLOOKUP($A84,Resultaten!$A:$P,3,FALSE)&gt;12,3,IF(VLOOKUP($A84,Resultaten!$A:$P,3,FALSE)&gt;6,4,IF(VLOOKUP($A84,Resultaten!$A:$P,3,FALSE)="",0,5)))))</f>
        <v>0</v>
      </c>
      <c r="H84" s="6">
        <f>IF(VLOOKUP($A84,Resultaten!$A:$P,11,FALSE)&gt;38,5,IF(VLOOKUP($A84,Resultaten!$A:$P,11,FALSE)&gt;28,10,IF(VLOOKUP($A84,Resultaten!$A:$P,11,FALSE)&gt;12,15,IF(VLOOKUP($A84,Resultaten!$A:$P,11,FALSE)&gt;6,20,IF(VLOOKUP($A84,Resultaten!$A:$P,11,FALSE)="",0,25)))))</f>
        <v>0</v>
      </c>
      <c r="I84" s="6">
        <f>IF(VLOOKUP($A84,Resultaten!$A:$P,4,FALSE)&gt;38,1,IF(VLOOKUP($A84,Resultaten!$A:$P,4,FALSE)&gt;28,2,IF(VLOOKUP($A84,Resultaten!$A:$P,4,FALSE)&gt;12,3,IF(VLOOKUP($A84,Resultaten!$A:$P,4,FALSE)&gt;6,4,IF(VLOOKUP($A84,Resultaten!$A:$P,4,FALSE)="",0,5)))))</f>
        <v>1</v>
      </c>
      <c r="J84" s="6">
        <f>IF(ISERROR(VLOOKUP($A84,BNT!$A:$H,5,FALSE)=TRUE),0,IF(VLOOKUP($A84,BNT!$A:$H,5,FALSE)="JA",2,0))</f>
        <v>0</v>
      </c>
      <c r="K84" s="6">
        <f>IF(ISERROR(VLOOKUP($A84,BNT!$A:$H,4,FALSE)=TRUE),0,IF(VLOOKUP($A84,BNT!$A:$H,4,FALSE)="JA",1,0))</f>
        <v>0</v>
      </c>
      <c r="L84" s="10">
        <f>SUM(C84:E84)+SUM(F84:K84)</f>
        <v>21</v>
      </c>
      <c r="M84" s="7">
        <f>IF(VLOOKUP($A84,Resultaten!$A:$P,11,FALSE)&gt;38,5,IF(VLOOKUP($A84,Resultaten!$A:$P,11,FALSE)&gt;28,10,IF(VLOOKUP($A84,Resultaten!$A:$P,11,FALSE)&gt;12,15,IF(VLOOKUP($A84,Resultaten!$A:$P,11,FALSE)&gt;6,20,IF(VLOOKUP($A84,Resultaten!$A:$P,11,FALSE)="",0,25)))))</f>
        <v>0</v>
      </c>
      <c r="N84" s="7">
        <f>IF(VLOOKUP($A84,Resultaten!$A:$P,12,FALSE)&gt;38,5,IF(VLOOKUP($A84,Resultaten!$A:$P,12,FALSE)&gt;28,10,IF(VLOOKUP($A84,Resultaten!$A:$P,12,FALSE)&gt;12,15,IF(VLOOKUP($A84,Resultaten!$A:$P,12,FALSE)&gt;6,20,IF(VLOOKUP($A84,Resultaten!$A:$P,12,FALSE)="",0,25)))))</f>
        <v>5</v>
      </c>
      <c r="O84" s="7">
        <f>IF(VLOOKUP($A84,Resultaten!$A:$P,5,FALSE)&gt;38,2,IF(VLOOKUP($A84,Resultaten!$A:$P,5,FALSE)&gt;28,4,IF(VLOOKUP($A84,Resultaten!$A:$P,5,FALSE)&gt;12,6,IF(VLOOKUP($A84,Resultaten!$A:$P,5,FALSE)&gt;6,8,IF(VLOOKUP($A84,Resultaten!$A:$P,5,FALSE)="",0,10)))))</f>
        <v>0</v>
      </c>
      <c r="P84" s="7">
        <f>IF(ISERROR(VLOOKUP($A84,BNT!$A:$H,4,FALSE)=TRUE),0,IF(VLOOKUP($A84,BNT!$A:$H,4,FALSE)="JA",2,0))</f>
        <v>0</v>
      </c>
      <c r="Q84" s="7">
        <f>IF(ISERROR(VLOOKUP($A84,BNT!$A:$H,3,FALSE)=TRUE),0,IF(VLOOKUP($A84,BNT!$A:$H,3,FALSE)="JA",1,0))</f>
        <v>0</v>
      </c>
      <c r="R84" s="16">
        <f>SUM(C84:E84)+SUM(M84:Q84)</f>
        <v>25</v>
      </c>
      <c r="S84" s="12">
        <f>IF(VLOOKUP($A84,Resultaten!$A:$P,12,FALSE)&gt;38,5,IF(VLOOKUP($A84,Resultaten!$A:$P,12,FALSE)&gt;28,10,IF(VLOOKUP($A84,Resultaten!$A:$P,12,FALSE)&gt;12,15,IF(VLOOKUP($A84,Resultaten!$A:$P,12,FALSE)&gt;6,20,IF(VLOOKUP($A84,Resultaten!$A:$P,12,FALSE)="",0,25)))))</f>
        <v>5</v>
      </c>
      <c r="T84" s="12">
        <f>IF(VLOOKUP($A84,Resultaten!$A:$P,13,FALSE)&gt;38,5,IF(VLOOKUP($A84,Resultaten!$A:$P,13,FALSE)&gt;28,10,IF(VLOOKUP($A84,Resultaten!$A:$P,13,FALSE)&gt;12,15,IF(VLOOKUP($A84,Resultaten!$A:$P,13,FALSE)&gt;6,20,IF(VLOOKUP($A84,Resultaten!$A:$P,13,FALSE)="",0,25)))))</f>
        <v>0</v>
      </c>
      <c r="U84" s="12">
        <f>IF(VLOOKUP($A84,Resultaten!$A:$P,6,FALSE)&gt;38,2,IF(VLOOKUP($A84,Resultaten!$A:$P,6,FALSE)&gt;28,4,IF(VLOOKUP($A84,Resultaten!$A:$P,6,FALSE)&gt;12,6,IF(VLOOKUP($A84,Resultaten!$A:$P,6,FALSE)&gt;6,8,IF(VLOOKUP($A84,Resultaten!$A:$P,6,FALSE)="",0,10)))))</f>
        <v>0</v>
      </c>
      <c r="V84" s="12">
        <f>IF(ISERROR(VLOOKUP($A84,BNT!$A:$H,3,FALSE)=TRUE),0,IF(VLOOKUP($A84,BNT!$A:$H,3,FALSE)="JA",2,0))</f>
        <v>0</v>
      </c>
      <c r="W84" s="14">
        <f>SUM(C84:E84)+SUM(S84:V84)</f>
        <v>25</v>
      </c>
    </row>
    <row r="85" spans="1:23" x14ac:dyDescent="0.25">
      <c r="A85" s="25">
        <v>548</v>
      </c>
      <c r="B85" s="25" t="str">
        <f>VLOOKUP($A85,Para!$D$1:$E$996,2,FALSE)</f>
        <v>Koninklijke BBC Scheldejeugd Temse</v>
      </c>
      <c r="C85" s="18">
        <f>VLOOKUP($A85,'Score Algemeen'!$A$3:$S$968,5,FALSE)</f>
        <v>10</v>
      </c>
      <c r="D85" s="18">
        <f>VLOOKUP($A85,'Score Algemeen'!$A:$S,10,FALSE)</f>
        <v>4</v>
      </c>
      <c r="E85" s="18">
        <f>VLOOKUP($A85,'Score Algemeen'!$A:$S,19,FALSE)</f>
        <v>4</v>
      </c>
      <c r="F85" s="6">
        <f>IF(VLOOKUP($A85,Resultaten!$A:$P,10,FALSE)&gt;34,5,IF(VLOOKUP($A85,Resultaten!$A:$P,10,FALSE)&gt;26,10,IF(VLOOKUP($A85,Resultaten!$A:$P,10,FALSE)&gt;12,15,IF(VLOOKUP($A85,Resultaten!$A:$P,10,FALSE)&gt;6,20,IF(VLOOKUP($A85,Resultaten!$A:$P,10,FALSE)="",0,25)))))</f>
        <v>0</v>
      </c>
      <c r="G85" s="6">
        <f>IF(VLOOKUP($A85,Resultaten!$A:$P,3,FALSE)&gt;34,1,IF(VLOOKUP($A85,Resultaten!$A:$P,3,FALSE)&gt;26,2,IF(VLOOKUP($A85,Resultaten!$A:$P,3,FALSE)&gt;12,3,IF(VLOOKUP($A85,Resultaten!$A:$P,3,FALSE)&gt;6,4,IF(VLOOKUP($A85,Resultaten!$A:$P,3,FALSE)="",0,5)))))</f>
        <v>0</v>
      </c>
      <c r="H85" s="6">
        <f>IF(VLOOKUP($A85,Resultaten!$A:$P,11,FALSE)&gt;38,5,IF(VLOOKUP($A85,Resultaten!$A:$P,11,FALSE)&gt;28,10,IF(VLOOKUP($A85,Resultaten!$A:$P,11,FALSE)&gt;12,15,IF(VLOOKUP($A85,Resultaten!$A:$P,11,FALSE)&gt;6,20,IF(VLOOKUP($A85,Resultaten!$A:$P,11,FALSE)="",0,25)))))</f>
        <v>0</v>
      </c>
      <c r="I85" s="6">
        <f>IF(VLOOKUP($A85,Resultaten!$A:$P,4,FALSE)&gt;38,1,IF(VLOOKUP($A85,Resultaten!$A:$P,4,FALSE)&gt;28,2,IF(VLOOKUP($A85,Resultaten!$A:$P,4,FALSE)&gt;12,3,IF(VLOOKUP($A85,Resultaten!$A:$P,4,FALSE)&gt;6,4,IF(VLOOKUP($A85,Resultaten!$A:$P,4,FALSE)="",0,5)))))</f>
        <v>0</v>
      </c>
      <c r="J85" s="6">
        <f>IF(ISERROR(VLOOKUP($A85,BNT!$A:$H,5,FALSE)=TRUE),0,IF(VLOOKUP($A85,BNT!$A:$H,5,FALSE)="JA",2,0))</f>
        <v>0</v>
      </c>
      <c r="K85" s="6">
        <f>IF(ISERROR(VLOOKUP($A85,BNT!$A:$H,4,FALSE)=TRUE),0,IF(VLOOKUP($A85,BNT!$A:$H,4,FALSE)="JA",1,0))</f>
        <v>0</v>
      </c>
      <c r="L85" s="10">
        <f>SUM(C85:E85)+SUM(F85:K85)</f>
        <v>18</v>
      </c>
      <c r="M85" s="7">
        <f>IF(VLOOKUP($A85,Resultaten!$A:$P,11,FALSE)&gt;38,5,IF(VLOOKUP($A85,Resultaten!$A:$P,11,FALSE)&gt;28,10,IF(VLOOKUP($A85,Resultaten!$A:$P,11,FALSE)&gt;12,15,IF(VLOOKUP($A85,Resultaten!$A:$P,11,FALSE)&gt;6,20,IF(VLOOKUP($A85,Resultaten!$A:$P,11,FALSE)="",0,25)))))</f>
        <v>0</v>
      </c>
      <c r="N85" s="7">
        <f>IF(VLOOKUP($A85,Resultaten!$A:$P,12,FALSE)&gt;38,5,IF(VLOOKUP($A85,Resultaten!$A:$P,12,FALSE)&gt;28,10,IF(VLOOKUP($A85,Resultaten!$A:$P,12,FALSE)&gt;12,15,IF(VLOOKUP($A85,Resultaten!$A:$P,12,FALSE)&gt;6,20,IF(VLOOKUP($A85,Resultaten!$A:$P,12,FALSE)="",0,25)))))</f>
        <v>5</v>
      </c>
      <c r="O85" s="7">
        <f>IF(VLOOKUP($A85,Resultaten!$A:$P,5,FALSE)&gt;38,2,IF(VLOOKUP($A85,Resultaten!$A:$P,5,FALSE)&gt;28,4,IF(VLOOKUP($A85,Resultaten!$A:$P,5,FALSE)&gt;12,6,IF(VLOOKUP($A85,Resultaten!$A:$P,5,FALSE)&gt;6,8,IF(VLOOKUP($A85,Resultaten!$A:$P,5,FALSE)="",0,10)))))</f>
        <v>0</v>
      </c>
      <c r="P85" s="7">
        <f>IF(ISERROR(VLOOKUP($A85,BNT!$A:$H,4,FALSE)=TRUE),0,IF(VLOOKUP($A85,BNT!$A:$H,4,FALSE)="JA",2,0))</f>
        <v>0</v>
      </c>
      <c r="Q85" s="7">
        <f>IF(ISERROR(VLOOKUP($A85,BNT!$A:$H,3,FALSE)=TRUE),0,IF(VLOOKUP($A85,BNT!$A:$H,3,FALSE)="JA",1,0))</f>
        <v>0</v>
      </c>
      <c r="R85" s="16">
        <f>SUM(C85:E85)+SUM(M85:Q85)</f>
        <v>23</v>
      </c>
      <c r="S85" s="12">
        <f>IF(VLOOKUP($A85,Resultaten!$A:$P,12,FALSE)&gt;38,5,IF(VLOOKUP($A85,Resultaten!$A:$P,12,FALSE)&gt;28,10,IF(VLOOKUP($A85,Resultaten!$A:$P,12,FALSE)&gt;12,15,IF(VLOOKUP($A85,Resultaten!$A:$P,12,FALSE)&gt;6,20,IF(VLOOKUP($A85,Resultaten!$A:$P,12,FALSE)="",0,25)))))</f>
        <v>5</v>
      </c>
      <c r="T85" s="12">
        <f>IF(VLOOKUP($A85,Resultaten!$A:$P,13,FALSE)&gt;38,5,IF(VLOOKUP($A85,Resultaten!$A:$P,13,FALSE)&gt;28,10,IF(VLOOKUP($A85,Resultaten!$A:$P,13,FALSE)&gt;12,15,IF(VLOOKUP($A85,Resultaten!$A:$P,13,FALSE)&gt;6,20,IF(VLOOKUP($A85,Resultaten!$A:$P,13,FALSE)="",0,25)))))</f>
        <v>0</v>
      </c>
      <c r="U85" s="12">
        <f>IF(VLOOKUP($A85,Resultaten!$A:$P,6,FALSE)&gt;38,2,IF(VLOOKUP($A85,Resultaten!$A:$P,6,FALSE)&gt;28,4,IF(VLOOKUP($A85,Resultaten!$A:$P,6,FALSE)&gt;12,6,IF(VLOOKUP($A85,Resultaten!$A:$P,6,FALSE)&gt;6,8,IF(VLOOKUP($A85,Resultaten!$A:$P,6,FALSE)="",0,10)))))</f>
        <v>2</v>
      </c>
      <c r="V85" s="12">
        <f>IF(ISERROR(VLOOKUP($A85,BNT!$A:$H,3,FALSE)=TRUE),0,IF(VLOOKUP($A85,BNT!$A:$H,3,FALSE)="JA",2,0))</f>
        <v>0</v>
      </c>
      <c r="W85" s="14">
        <f>SUM(C85:E85)+SUM(S85:V85)</f>
        <v>25</v>
      </c>
    </row>
    <row r="86" spans="1:23" x14ac:dyDescent="0.25">
      <c r="A86" s="25">
        <v>2610</v>
      </c>
      <c r="B86" s="25" t="str">
        <f>VLOOKUP($A86,Para!$D$1:$E$996,2,FALSE)</f>
        <v>Boortmeerbeek &amp; Berg Bulldogs</v>
      </c>
      <c r="C86" s="18">
        <f>VLOOKUP($A86,'Score Algemeen'!$A$3:$S$968,5,FALSE)</f>
        <v>10</v>
      </c>
      <c r="D86" s="18">
        <f>VLOOKUP($A86,'Score Algemeen'!$A:$S,10,FALSE)</f>
        <v>2</v>
      </c>
      <c r="E86" s="18">
        <f>VLOOKUP($A86,'Score Algemeen'!$A:$S,19,FALSE)</f>
        <v>8</v>
      </c>
      <c r="F86" s="6">
        <f>IF(VLOOKUP($A86,Resultaten!$A:$P,10,FALSE)&gt;34,5,IF(VLOOKUP($A86,Resultaten!$A:$P,10,FALSE)&gt;26,10,IF(VLOOKUP($A86,Resultaten!$A:$P,10,FALSE)&gt;12,15,IF(VLOOKUP($A86,Resultaten!$A:$P,10,FALSE)&gt;6,20,IF(VLOOKUP($A86,Resultaten!$A:$P,10,FALSE)="",0,25)))))</f>
        <v>0</v>
      </c>
      <c r="G86" s="6">
        <f>IF(VLOOKUP($A86,Resultaten!$A:$P,3,FALSE)&gt;34,1,IF(VLOOKUP($A86,Resultaten!$A:$P,3,FALSE)&gt;26,2,IF(VLOOKUP($A86,Resultaten!$A:$P,3,FALSE)&gt;12,3,IF(VLOOKUP($A86,Resultaten!$A:$P,3,FALSE)&gt;6,4,IF(VLOOKUP($A86,Resultaten!$A:$P,3,FALSE)="",0,5)))))</f>
        <v>0</v>
      </c>
      <c r="H86" s="6">
        <f>IF(VLOOKUP($A86,Resultaten!$A:$P,11,FALSE)&gt;38,5,IF(VLOOKUP($A86,Resultaten!$A:$P,11,FALSE)&gt;28,10,IF(VLOOKUP($A86,Resultaten!$A:$P,11,FALSE)&gt;12,15,IF(VLOOKUP($A86,Resultaten!$A:$P,11,FALSE)&gt;6,20,IF(VLOOKUP($A86,Resultaten!$A:$P,11,FALSE)="",0,25)))))</f>
        <v>0</v>
      </c>
      <c r="I86" s="6">
        <f>IF(VLOOKUP($A86,Resultaten!$A:$P,4,FALSE)&gt;38,1,IF(VLOOKUP($A86,Resultaten!$A:$P,4,FALSE)&gt;28,2,IF(VLOOKUP($A86,Resultaten!$A:$P,4,FALSE)&gt;12,3,IF(VLOOKUP($A86,Resultaten!$A:$P,4,FALSE)&gt;6,4,IF(VLOOKUP($A86,Resultaten!$A:$P,4,FALSE)="",0,5)))))</f>
        <v>0</v>
      </c>
      <c r="J86" s="6">
        <f>IF(ISERROR(VLOOKUP($A86,BNT!$A:$H,5,FALSE)=TRUE),0,IF(VLOOKUP($A86,BNT!$A:$H,5,FALSE)="JA",2,0))</f>
        <v>0</v>
      </c>
      <c r="K86" s="6">
        <f>IF(ISERROR(VLOOKUP($A86,BNT!$A:$H,4,FALSE)=TRUE),0,IF(VLOOKUP($A86,BNT!$A:$H,4,FALSE)="JA",1,0))</f>
        <v>0</v>
      </c>
      <c r="L86" s="10">
        <f>SUM(C86:E86)+SUM(F86:K86)</f>
        <v>20</v>
      </c>
      <c r="M86" s="7">
        <f>IF(VLOOKUP($A86,Resultaten!$A:$P,11,FALSE)&gt;38,5,IF(VLOOKUP($A86,Resultaten!$A:$P,11,FALSE)&gt;28,10,IF(VLOOKUP($A86,Resultaten!$A:$P,11,FALSE)&gt;12,15,IF(VLOOKUP($A86,Resultaten!$A:$P,11,FALSE)&gt;6,20,IF(VLOOKUP($A86,Resultaten!$A:$P,11,FALSE)="",0,25)))))</f>
        <v>0</v>
      </c>
      <c r="N86" s="7">
        <f>IF(VLOOKUP($A86,Resultaten!$A:$P,12,FALSE)&gt;38,5,IF(VLOOKUP($A86,Resultaten!$A:$P,12,FALSE)&gt;28,10,IF(VLOOKUP($A86,Resultaten!$A:$P,12,FALSE)&gt;12,15,IF(VLOOKUP($A86,Resultaten!$A:$P,12,FALSE)&gt;6,20,IF(VLOOKUP($A86,Resultaten!$A:$P,12,FALSE)="",0,25)))))</f>
        <v>0</v>
      </c>
      <c r="O86" s="7">
        <f>IF(VLOOKUP($A86,Resultaten!$A:$P,5,FALSE)&gt;38,2,IF(VLOOKUP($A86,Resultaten!$A:$P,5,FALSE)&gt;28,4,IF(VLOOKUP($A86,Resultaten!$A:$P,5,FALSE)&gt;12,6,IF(VLOOKUP($A86,Resultaten!$A:$P,5,FALSE)&gt;6,8,IF(VLOOKUP($A86,Resultaten!$A:$P,5,FALSE)="",0,10)))))</f>
        <v>0</v>
      </c>
      <c r="P86" s="7">
        <f>IF(ISERROR(VLOOKUP($A86,BNT!$A:$H,4,FALSE)=TRUE),0,IF(VLOOKUP($A86,BNT!$A:$H,4,FALSE)="JA",2,0))</f>
        <v>0</v>
      </c>
      <c r="Q86" s="7">
        <f>IF(ISERROR(VLOOKUP($A86,BNT!$A:$H,3,FALSE)=TRUE),0,IF(VLOOKUP($A86,BNT!$A:$H,3,FALSE)="JA",1,0))</f>
        <v>0</v>
      </c>
      <c r="R86" s="16">
        <f>SUM(C86:E86)+SUM(M86:Q86)</f>
        <v>20</v>
      </c>
      <c r="S86" s="12">
        <f>IF(VLOOKUP($A86,Resultaten!$A:$P,12,FALSE)&gt;38,5,IF(VLOOKUP($A86,Resultaten!$A:$P,12,FALSE)&gt;28,10,IF(VLOOKUP($A86,Resultaten!$A:$P,12,FALSE)&gt;12,15,IF(VLOOKUP($A86,Resultaten!$A:$P,12,FALSE)&gt;6,20,IF(VLOOKUP($A86,Resultaten!$A:$P,12,FALSE)="",0,25)))))</f>
        <v>0</v>
      </c>
      <c r="T86" s="12">
        <f>IF(VLOOKUP($A86,Resultaten!$A:$P,13,FALSE)&gt;38,5,IF(VLOOKUP($A86,Resultaten!$A:$P,13,FALSE)&gt;28,10,IF(VLOOKUP($A86,Resultaten!$A:$P,13,FALSE)&gt;12,15,IF(VLOOKUP($A86,Resultaten!$A:$P,13,FALSE)&gt;6,20,IF(VLOOKUP($A86,Resultaten!$A:$P,13,FALSE)="",0,25)))))</f>
        <v>5</v>
      </c>
      <c r="U86" s="12">
        <f>IF(VLOOKUP($A86,Resultaten!$A:$P,6,FALSE)&gt;38,2,IF(VLOOKUP($A86,Resultaten!$A:$P,6,FALSE)&gt;28,4,IF(VLOOKUP($A86,Resultaten!$A:$P,6,FALSE)&gt;12,6,IF(VLOOKUP($A86,Resultaten!$A:$P,6,FALSE)&gt;6,8,IF(VLOOKUP($A86,Resultaten!$A:$P,6,FALSE)="",0,10)))))</f>
        <v>0</v>
      </c>
      <c r="V86" s="12">
        <f>IF(ISERROR(VLOOKUP($A86,BNT!$A:$H,3,FALSE)=TRUE),0,IF(VLOOKUP($A86,BNT!$A:$H,3,FALSE)="JA",2,0))</f>
        <v>0</v>
      </c>
      <c r="W86" s="14">
        <f>SUM(C86:E86)+SUM(S86:V86)</f>
        <v>25</v>
      </c>
    </row>
    <row r="87" spans="1:23" x14ac:dyDescent="0.25">
      <c r="A87" s="25">
        <v>2097</v>
      </c>
      <c r="B87" s="25" t="str">
        <f>VLOOKUP($A87,Para!$D$1:$E$996,2,FALSE)</f>
        <v>BC Opwijk</v>
      </c>
      <c r="C87" s="18">
        <f>VLOOKUP($A87,'Score Algemeen'!$A$3:$S$968,5,FALSE)</f>
        <v>10</v>
      </c>
      <c r="D87" s="18">
        <f>VLOOKUP($A87,'Score Algemeen'!$A:$S,10,FALSE)</f>
        <v>4</v>
      </c>
      <c r="E87" s="18">
        <f>VLOOKUP($A87,'Score Algemeen'!$A:$S,19,FALSE)</f>
        <v>5</v>
      </c>
      <c r="F87" s="6">
        <f>IF(VLOOKUP($A87,Resultaten!$A:$P,10,FALSE)&gt;34,5,IF(VLOOKUP($A87,Resultaten!$A:$P,10,FALSE)&gt;26,10,IF(VLOOKUP($A87,Resultaten!$A:$P,10,FALSE)&gt;12,15,IF(VLOOKUP($A87,Resultaten!$A:$P,10,FALSE)&gt;6,20,IF(VLOOKUP($A87,Resultaten!$A:$P,10,FALSE)="",0,25)))))</f>
        <v>0</v>
      </c>
      <c r="G87" s="6">
        <f>IF(VLOOKUP($A87,Resultaten!$A:$P,3,FALSE)&gt;34,1,IF(VLOOKUP($A87,Resultaten!$A:$P,3,FALSE)&gt;26,2,IF(VLOOKUP($A87,Resultaten!$A:$P,3,FALSE)&gt;12,3,IF(VLOOKUP($A87,Resultaten!$A:$P,3,FALSE)&gt;6,4,IF(VLOOKUP($A87,Resultaten!$A:$P,3,FALSE)="",0,5)))))</f>
        <v>0</v>
      </c>
      <c r="H87" s="6">
        <f>IF(VLOOKUP($A87,Resultaten!$A:$P,11,FALSE)&gt;38,5,IF(VLOOKUP($A87,Resultaten!$A:$P,11,FALSE)&gt;28,10,IF(VLOOKUP($A87,Resultaten!$A:$P,11,FALSE)&gt;12,15,IF(VLOOKUP($A87,Resultaten!$A:$P,11,FALSE)&gt;6,20,IF(VLOOKUP($A87,Resultaten!$A:$P,11,FALSE)="",0,25)))))</f>
        <v>5</v>
      </c>
      <c r="I87" s="6">
        <f>IF(VLOOKUP($A87,Resultaten!$A:$P,4,FALSE)&gt;38,1,IF(VLOOKUP($A87,Resultaten!$A:$P,4,FALSE)&gt;28,2,IF(VLOOKUP($A87,Resultaten!$A:$P,4,FALSE)&gt;12,3,IF(VLOOKUP($A87,Resultaten!$A:$P,4,FALSE)&gt;6,4,IF(VLOOKUP($A87,Resultaten!$A:$P,4,FALSE)="",0,5)))))</f>
        <v>1</v>
      </c>
      <c r="J87" s="6">
        <f>IF(ISERROR(VLOOKUP($A87,BNT!$A:$H,5,FALSE)=TRUE),0,IF(VLOOKUP($A87,BNT!$A:$H,5,FALSE)="JA",2,0))</f>
        <v>0</v>
      </c>
      <c r="K87" s="6">
        <f>IF(ISERROR(VLOOKUP($A87,BNT!$A:$H,4,FALSE)=TRUE),0,IF(VLOOKUP($A87,BNT!$A:$H,4,FALSE)="JA",1,0))</f>
        <v>0</v>
      </c>
      <c r="L87" s="10">
        <f>SUM(C87:E87)+SUM(F87:K87)</f>
        <v>25</v>
      </c>
      <c r="M87" s="7">
        <f>IF(VLOOKUP($A87,Resultaten!$A:$P,11,FALSE)&gt;38,5,IF(VLOOKUP($A87,Resultaten!$A:$P,11,FALSE)&gt;28,10,IF(VLOOKUP($A87,Resultaten!$A:$P,11,FALSE)&gt;12,15,IF(VLOOKUP($A87,Resultaten!$A:$P,11,FALSE)&gt;6,20,IF(VLOOKUP($A87,Resultaten!$A:$P,11,FALSE)="",0,25)))))</f>
        <v>5</v>
      </c>
      <c r="N87" s="7">
        <f>IF(VLOOKUP($A87,Resultaten!$A:$P,12,FALSE)&gt;38,5,IF(VLOOKUP($A87,Resultaten!$A:$P,12,FALSE)&gt;28,10,IF(VLOOKUP($A87,Resultaten!$A:$P,12,FALSE)&gt;12,15,IF(VLOOKUP($A87,Resultaten!$A:$P,12,FALSE)&gt;6,20,IF(VLOOKUP($A87,Resultaten!$A:$P,12,FALSE)="",0,25)))))</f>
        <v>0</v>
      </c>
      <c r="O87" s="7">
        <f>IF(VLOOKUP($A87,Resultaten!$A:$P,5,FALSE)&gt;38,2,IF(VLOOKUP($A87,Resultaten!$A:$P,5,FALSE)&gt;28,4,IF(VLOOKUP($A87,Resultaten!$A:$P,5,FALSE)&gt;12,6,IF(VLOOKUP($A87,Resultaten!$A:$P,5,FALSE)&gt;6,8,IF(VLOOKUP($A87,Resultaten!$A:$P,5,FALSE)="",0,10)))))</f>
        <v>2</v>
      </c>
      <c r="P87" s="7">
        <f>IF(ISERROR(VLOOKUP($A87,BNT!$A:$H,4,FALSE)=TRUE),0,IF(VLOOKUP($A87,BNT!$A:$H,4,FALSE)="JA",2,0))</f>
        <v>0</v>
      </c>
      <c r="Q87" s="7">
        <f>IF(ISERROR(VLOOKUP($A87,BNT!$A:$H,3,FALSE)=TRUE),0,IF(VLOOKUP($A87,BNT!$A:$H,3,FALSE)="JA",1,0))</f>
        <v>0</v>
      </c>
      <c r="R87" s="16">
        <f>SUM(C87:E87)+SUM(M87:Q87)</f>
        <v>26</v>
      </c>
      <c r="S87" s="12">
        <f>IF(VLOOKUP($A87,Resultaten!$A:$P,12,FALSE)&gt;38,5,IF(VLOOKUP($A87,Resultaten!$A:$P,12,FALSE)&gt;28,10,IF(VLOOKUP($A87,Resultaten!$A:$P,12,FALSE)&gt;12,15,IF(VLOOKUP($A87,Resultaten!$A:$P,12,FALSE)&gt;6,20,IF(VLOOKUP($A87,Resultaten!$A:$P,12,FALSE)="",0,25)))))</f>
        <v>0</v>
      </c>
      <c r="T87" s="12">
        <f>IF(VLOOKUP($A87,Resultaten!$A:$P,13,FALSE)&gt;38,5,IF(VLOOKUP($A87,Resultaten!$A:$P,13,FALSE)&gt;28,10,IF(VLOOKUP($A87,Resultaten!$A:$P,13,FALSE)&gt;12,15,IF(VLOOKUP($A87,Resultaten!$A:$P,13,FALSE)&gt;6,20,IF(VLOOKUP($A87,Resultaten!$A:$P,13,FALSE)="",0,25)))))</f>
        <v>5</v>
      </c>
      <c r="U87" s="12">
        <f>IF(VLOOKUP($A87,Resultaten!$A:$P,6,FALSE)&gt;38,2,IF(VLOOKUP($A87,Resultaten!$A:$P,6,FALSE)&gt;28,4,IF(VLOOKUP($A87,Resultaten!$A:$P,6,FALSE)&gt;12,6,IF(VLOOKUP($A87,Resultaten!$A:$P,6,FALSE)&gt;6,8,IF(VLOOKUP($A87,Resultaten!$A:$P,6,FALSE)="",0,10)))))</f>
        <v>0</v>
      </c>
      <c r="V87" s="12">
        <f>IF(ISERROR(VLOOKUP($A87,BNT!$A:$H,3,FALSE)=TRUE),0,IF(VLOOKUP($A87,BNT!$A:$H,3,FALSE)="JA",2,0))</f>
        <v>0</v>
      </c>
      <c r="W87" s="14">
        <f>SUM(C87:E87)+SUM(S87:V87)</f>
        <v>24</v>
      </c>
    </row>
    <row r="88" spans="1:23" x14ac:dyDescent="0.25">
      <c r="A88" s="25">
        <v>1361</v>
      </c>
      <c r="B88" s="25" t="str">
        <f>VLOOKUP($A88,Para!$D$1:$E$996,2,FALSE)</f>
        <v>BBC Garage Wille Hansbeke</v>
      </c>
      <c r="C88" s="18">
        <f>VLOOKUP($A88,'Score Algemeen'!$A$3:$S$968,5,FALSE)</f>
        <v>10</v>
      </c>
      <c r="D88" s="18">
        <f>VLOOKUP($A88,'Score Algemeen'!$A:$S,10,FALSE)</f>
        <v>7</v>
      </c>
      <c r="E88" s="18">
        <f>VLOOKUP($A88,'Score Algemeen'!$A:$S,19,FALSE)</f>
        <v>7</v>
      </c>
      <c r="F88" s="6">
        <f>IF(VLOOKUP($A88,Resultaten!$A:$P,10,FALSE)&gt;34,5,IF(VLOOKUP($A88,Resultaten!$A:$P,10,FALSE)&gt;26,10,IF(VLOOKUP($A88,Resultaten!$A:$P,10,FALSE)&gt;12,15,IF(VLOOKUP($A88,Resultaten!$A:$P,10,FALSE)&gt;6,20,IF(VLOOKUP($A88,Resultaten!$A:$P,10,FALSE)="",0,25)))))</f>
        <v>0</v>
      </c>
      <c r="G88" s="6">
        <f>IF(VLOOKUP($A88,Resultaten!$A:$P,3,FALSE)&gt;34,1,IF(VLOOKUP($A88,Resultaten!$A:$P,3,FALSE)&gt;26,2,IF(VLOOKUP($A88,Resultaten!$A:$P,3,FALSE)&gt;12,3,IF(VLOOKUP($A88,Resultaten!$A:$P,3,FALSE)&gt;6,4,IF(VLOOKUP($A88,Resultaten!$A:$P,3,FALSE)="",0,5)))))</f>
        <v>0</v>
      </c>
      <c r="H88" s="6">
        <f>IF(VLOOKUP($A88,Resultaten!$A:$P,11,FALSE)&gt;38,5,IF(VLOOKUP($A88,Resultaten!$A:$P,11,FALSE)&gt;28,10,IF(VLOOKUP($A88,Resultaten!$A:$P,11,FALSE)&gt;12,15,IF(VLOOKUP($A88,Resultaten!$A:$P,11,FALSE)&gt;6,20,IF(VLOOKUP($A88,Resultaten!$A:$P,11,FALSE)="",0,25)))))</f>
        <v>0</v>
      </c>
      <c r="I88" s="6">
        <f>IF(VLOOKUP($A88,Resultaten!$A:$P,4,FALSE)&gt;38,1,IF(VLOOKUP($A88,Resultaten!$A:$P,4,FALSE)&gt;28,2,IF(VLOOKUP($A88,Resultaten!$A:$P,4,FALSE)&gt;12,3,IF(VLOOKUP($A88,Resultaten!$A:$P,4,FALSE)&gt;6,4,IF(VLOOKUP($A88,Resultaten!$A:$P,4,FALSE)="",0,5)))))</f>
        <v>0</v>
      </c>
      <c r="J88" s="6">
        <f>IF(ISERROR(VLOOKUP($A88,BNT!$A:$H,5,FALSE)=TRUE),0,IF(VLOOKUP($A88,BNT!$A:$H,5,FALSE)="JA",2,0))</f>
        <v>0</v>
      </c>
      <c r="K88" s="6">
        <f>IF(ISERROR(VLOOKUP($A88,BNT!$A:$H,4,FALSE)=TRUE),0,IF(VLOOKUP($A88,BNT!$A:$H,4,FALSE)="JA",1,0))</f>
        <v>0</v>
      </c>
      <c r="L88" s="10">
        <f>SUM(C88:E88)+SUM(F88:K88)</f>
        <v>24</v>
      </c>
      <c r="M88" s="7">
        <f>IF(VLOOKUP($A88,Resultaten!$A:$P,11,FALSE)&gt;38,5,IF(VLOOKUP($A88,Resultaten!$A:$P,11,FALSE)&gt;28,10,IF(VLOOKUP($A88,Resultaten!$A:$P,11,FALSE)&gt;12,15,IF(VLOOKUP($A88,Resultaten!$A:$P,11,FALSE)&gt;6,20,IF(VLOOKUP($A88,Resultaten!$A:$P,11,FALSE)="",0,25)))))</f>
        <v>0</v>
      </c>
      <c r="N88" s="7">
        <f>IF(VLOOKUP($A88,Resultaten!$A:$P,12,FALSE)&gt;38,5,IF(VLOOKUP($A88,Resultaten!$A:$P,12,FALSE)&gt;28,10,IF(VLOOKUP($A88,Resultaten!$A:$P,12,FALSE)&gt;12,15,IF(VLOOKUP($A88,Resultaten!$A:$P,12,FALSE)&gt;6,20,IF(VLOOKUP($A88,Resultaten!$A:$P,12,FALSE)="",0,25)))))</f>
        <v>0</v>
      </c>
      <c r="O88" s="7">
        <f>IF(VLOOKUP($A88,Resultaten!$A:$P,5,FALSE)&gt;38,2,IF(VLOOKUP($A88,Resultaten!$A:$P,5,FALSE)&gt;28,4,IF(VLOOKUP($A88,Resultaten!$A:$P,5,FALSE)&gt;12,6,IF(VLOOKUP($A88,Resultaten!$A:$P,5,FALSE)&gt;6,8,IF(VLOOKUP($A88,Resultaten!$A:$P,5,FALSE)="",0,10)))))</f>
        <v>0</v>
      </c>
      <c r="P88" s="7">
        <f>IF(ISERROR(VLOOKUP($A88,BNT!$A:$H,4,FALSE)=TRUE),0,IF(VLOOKUP($A88,BNT!$A:$H,4,FALSE)="JA",2,0))</f>
        <v>0</v>
      </c>
      <c r="Q88" s="7">
        <f>IF(ISERROR(VLOOKUP($A88,BNT!$A:$H,3,FALSE)=TRUE),0,IF(VLOOKUP($A88,BNT!$A:$H,3,FALSE)="JA",1,0))</f>
        <v>0</v>
      </c>
      <c r="R88" s="16">
        <f>SUM(C88:E88)+SUM(M88:Q88)</f>
        <v>24</v>
      </c>
      <c r="S88" s="12">
        <f>IF(VLOOKUP($A88,Resultaten!$A:$P,12,FALSE)&gt;38,5,IF(VLOOKUP($A88,Resultaten!$A:$P,12,FALSE)&gt;28,10,IF(VLOOKUP($A88,Resultaten!$A:$P,12,FALSE)&gt;12,15,IF(VLOOKUP($A88,Resultaten!$A:$P,12,FALSE)&gt;6,20,IF(VLOOKUP($A88,Resultaten!$A:$P,12,FALSE)="",0,25)))))</f>
        <v>0</v>
      </c>
      <c r="T88" s="12">
        <f>IF(VLOOKUP($A88,Resultaten!$A:$P,13,FALSE)&gt;38,5,IF(VLOOKUP($A88,Resultaten!$A:$P,13,FALSE)&gt;28,10,IF(VLOOKUP($A88,Resultaten!$A:$P,13,FALSE)&gt;12,15,IF(VLOOKUP($A88,Resultaten!$A:$P,13,FALSE)&gt;6,20,IF(VLOOKUP($A88,Resultaten!$A:$P,13,FALSE)="",0,25)))))</f>
        <v>0</v>
      </c>
      <c r="U88" s="12">
        <f>IF(VLOOKUP($A88,Resultaten!$A:$P,6,FALSE)&gt;38,2,IF(VLOOKUP($A88,Resultaten!$A:$P,6,FALSE)&gt;28,4,IF(VLOOKUP($A88,Resultaten!$A:$P,6,FALSE)&gt;12,6,IF(VLOOKUP($A88,Resultaten!$A:$P,6,FALSE)&gt;6,8,IF(VLOOKUP($A88,Resultaten!$A:$P,6,FALSE)="",0,10)))))</f>
        <v>0</v>
      </c>
      <c r="V88" s="12">
        <f>IF(ISERROR(VLOOKUP($A88,BNT!$A:$H,3,FALSE)=TRUE),0,IF(VLOOKUP($A88,BNT!$A:$H,3,FALSE)="JA",2,0))</f>
        <v>0</v>
      </c>
      <c r="W88" s="14">
        <f>SUM(C88:E88)+SUM(S88:V88)</f>
        <v>24</v>
      </c>
    </row>
    <row r="89" spans="1:23" x14ac:dyDescent="0.25">
      <c r="A89" s="25">
        <v>1366</v>
      </c>
      <c r="B89" s="25" t="str">
        <f>VLOOKUP($A89,Para!$D$1:$E$996,2,FALSE)</f>
        <v>e5 Sgolba Aalter</v>
      </c>
      <c r="C89" s="18">
        <f>VLOOKUP($A89,'Score Algemeen'!$A$3:$S$968,5,FALSE)</f>
        <v>10</v>
      </c>
      <c r="D89" s="18">
        <f>VLOOKUP($A89,'Score Algemeen'!$A:$S,10,FALSE)</f>
        <v>8</v>
      </c>
      <c r="E89" s="18">
        <f>VLOOKUP($A89,'Score Algemeen'!$A:$S,19,FALSE)</f>
        <v>5</v>
      </c>
      <c r="F89" s="6">
        <f>IF(VLOOKUP($A89,Resultaten!$A:$P,10,FALSE)&gt;34,5,IF(VLOOKUP($A89,Resultaten!$A:$P,10,FALSE)&gt;26,10,IF(VLOOKUP($A89,Resultaten!$A:$P,10,FALSE)&gt;12,15,IF(VLOOKUP($A89,Resultaten!$A:$P,10,FALSE)&gt;6,20,IF(VLOOKUP($A89,Resultaten!$A:$P,10,FALSE)="",0,25)))))</f>
        <v>0</v>
      </c>
      <c r="G89" s="6">
        <f>IF(VLOOKUP($A89,Resultaten!$A:$P,3,FALSE)&gt;34,1,IF(VLOOKUP($A89,Resultaten!$A:$P,3,FALSE)&gt;26,2,IF(VLOOKUP($A89,Resultaten!$A:$P,3,FALSE)&gt;12,3,IF(VLOOKUP($A89,Resultaten!$A:$P,3,FALSE)&gt;6,4,IF(VLOOKUP($A89,Resultaten!$A:$P,3,FALSE)="",0,5)))))</f>
        <v>0</v>
      </c>
      <c r="H89" s="6">
        <f>IF(VLOOKUP($A89,Resultaten!$A:$P,11,FALSE)&gt;38,5,IF(VLOOKUP($A89,Resultaten!$A:$P,11,FALSE)&gt;28,10,IF(VLOOKUP($A89,Resultaten!$A:$P,11,FALSE)&gt;12,15,IF(VLOOKUP($A89,Resultaten!$A:$P,11,FALSE)&gt;6,20,IF(VLOOKUP($A89,Resultaten!$A:$P,11,FALSE)="",0,25)))))</f>
        <v>5</v>
      </c>
      <c r="I89" s="6">
        <f>IF(VLOOKUP($A89,Resultaten!$A:$P,4,FALSE)&gt;38,1,IF(VLOOKUP($A89,Resultaten!$A:$P,4,FALSE)&gt;28,2,IF(VLOOKUP($A89,Resultaten!$A:$P,4,FALSE)&gt;12,3,IF(VLOOKUP($A89,Resultaten!$A:$P,4,FALSE)&gt;6,4,IF(VLOOKUP($A89,Resultaten!$A:$P,4,FALSE)="",0,5)))))</f>
        <v>0</v>
      </c>
      <c r="J89" s="6">
        <f>IF(ISERROR(VLOOKUP($A89,BNT!$A:$H,5,FALSE)=TRUE),0,IF(VLOOKUP($A89,BNT!$A:$H,5,FALSE)="JA",2,0))</f>
        <v>0</v>
      </c>
      <c r="K89" s="6">
        <f>IF(ISERROR(VLOOKUP($A89,BNT!$A:$H,4,FALSE)=TRUE),0,IF(VLOOKUP($A89,BNT!$A:$H,4,FALSE)="JA",1,0))</f>
        <v>0</v>
      </c>
      <c r="L89" s="10">
        <f>SUM(C89:E89)+SUM(F89:K89)</f>
        <v>28</v>
      </c>
      <c r="M89" s="7">
        <f>IF(VLOOKUP($A89,Resultaten!$A:$P,11,FALSE)&gt;38,5,IF(VLOOKUP($A89,Resultaten!$A:$P,11,FALSE)&gt;28,10,IF(VLOOKUP($A89,Resultaten!$A:$P,11,FALSE)&gt;12,15,IF(VLOOKUP($A89,Resultaten!$A:$P,11,FALSE)&gt;6,20,IF(VLOOKUP($A89,Resultaten!$A:$P,11,FALSE)="",0,25)))))</f>
        <v>5</v>
      </c>
      <c r="N89" s="7">
        <f>IF(VLOOKUP($A89,Resultaten!$A:$P,12,FALSE)&gt;38,5,IF(VLOOKUP($A89,Resultaten!$A:$P,12,FALSE)&gt;28,10,IF(VLOOKUP($A89,Resultaten!$A:$P,12,FALSE)&gt;12,15,IF(VLOOKUP($A89,Resultaten!$A:$P,12,FALSE)&gt;6,20,IF(VLOOKUP($A89,Resultaten!$A:$P,12,FALSE)="",0,25)))))</f>
        <v>0</v>
      </c>
      <c r="O89" s="7">
        <f>IF(VLOOKUP($A89,Resultaten!$A:$P,5,FALSE)&gt;38,2,IF(VLOOKUP($A89,Resultaten!$A:$P,5,FALSE)&gt;28,4,IF(VLOOKUP($A89,Resultaten!$A:$P,5,FALSE)&gt;12,6,IF(VLOOKUP($A89,Resultaten!$A:$P,5,FALSE)&gt;6,8,IF(VLOOKUP($A89,Resultaten!$A:$P,5,FALSE)="",0,10)))))</f>
        <v>6</v>
      </c>
      <c r="P89" s="7">
        <f>IF(ISERROR(VLOOKUP($A89,BNT!$A:$H,4,FALSE)=TRUE),0,IF(VLOOKUP($A89,BNT!$A:$H,4,FALSE)="JA",2,0))</f>
        <v>0</v>
      </c>
      <c r="Q89" s="7">
        <f>IF(ISERROR(VLOOKUP($A89,BNT!$A:$H,3,FALSE)=TRUE),0,IF(VLOOKUP($A89,BNT!$A:$H,3,FALSE)="JA",1,0))</f>
        <v>0</v>
      </c>
      <c r="R89" s="16">
        <f>SUM(C89:E89)+SUM(M89:Q89)</f>
        <v>34</v>
      </c>
      <c r="S89" s="12">
        <f>IF(VLOOKUP($A89,Resultaten!$A:$P,12,FALSE)&gt;38,5,IF(VLOOKUP($A89,Resultaten!$A:$P,12,FALSE)&gt;28,10,IF(VLOOKUP($A89,Resultaten!$A:$P,12,FALSE)&gt;12,15,IF(VLOOKUP($A89,Resultaten!$A:$P,12,FALSE)&gt;6,20,IF(VLOOKUP($A89,Resultaten!$A:$P,12,FALSE)="",0,25)))))</f>
        <v>0</v>
      </c>
      <c r="T89" s="12">
        <f>IF(VLOOKUP($A89,Resultaten!$A:$P,13,FALSE)&gt;38,5,IF(VLOOKUP($A89,Resultaten!$A:$P,13,FALSE)&gt;28,10,IF(VLOOKUP($A89,Resultaten!$A:$P,13,FALSE)&gt;12,15,IF(VLOOKUP($A89,Resultaten!$A:$P,13,FALSE)&gt;6,20,IF(VLOOKUP($A89,Resultaten!$A:$P,13,FALSE)="",0,25)))))</f>
        <v>0</v>
      </c>
      <c r="U89" s="12">
        <f>IF(VLOOKUP($A89,Resultaten!$A:$P,6,FALSE)&gt;38,2,IF(VLOOKUP($A89,Resultaten!$A:$P,6,FALSE)&gt;28,4,IF(VLOOKUP($A89,Resultaten!$A:$P,6,FALSE)&gt;12,6,IF(VLOOKUP($A89,Resultaten!$A:$P,6,FALSE)&gt;6,8,IF(VLOOKUP($A89,Resultaten!$A:$P,6,FALSE)="",0,10)))))</f>
        <v>0</v>
      </c>
      <c r="V89" s="12">
        <f>IF(ISERROR(VLOOKUP($A89,BNT!$A:$H,3,FALSE)=TRUE),0,IF(VLOOKUP($A89,BNT!$A:$H,3,FALSE)="JA",2,0))</f>
        <v>0</v>
      </c>
      <c r="W89" s="14">
        <f>SUM(C89:E89)+SUM(S89:V89)</f>
        <v>23</v>
      </c>
    </row>
    <row r="90" spans="1:23" x14ac:dyDescent="0.25">
      <c r="A90" s="25">
        <v>837</v>
      </c>
      <c r="B90" s="25" t="str">
        <f>VLOOKUP($A90,Para!$D$1:$E$996,2,FALSE)</f>
        <v>Kon BBC De Panne vzw</v>
      </c>
      <c r="C90" s="18">
        <f>VLOOKUP($A90,'Score Algemeen'!$A$3:$S$968,5,FALSE)</f>
        <v>10</v>
      </c>
      <c r="D90" s="18">
        <f>VLOOKUP($A90,'Score Algemeen'!$A:$S,10,FALSE)</f>
        <v>3</v>
      </c>
      <c r="E90" s="18">
        <f>VLOOKUP($A90,'Score Algemeen'!$A:$S,19,FALSE)</f>
        <v>8</v>
      </c>
      <c r="F90" s="6">
        <f>IF(VLOOKUP($A90,Resultaten!$A:$P,10,FALSE)&gt;34,5,IF(VLOOKUP($A90,Resultaten!$A:$P,10,FALSE)&gt;26,10,IF(VLOOKUP($A90,Resultaten!$A:$P,10,FALSE)&gt;12,15,IF(VLOOKUP($A90,Resultaten!$A:$P,10,FALSE)&gt;6,20,IF(VLOOKUP($A90,Resultaten!$A:$P,10,FALSE)="",0,25)))))</f>
        <v>0</v>
      </c>
      <c r="G90" s="6">
        <f>IF(VLOOKUP($A90,Resultaten!$A:$P,3,FALSE)&gt;34,1,IF(VLOOKUP($A90,Resultaten!$A:$P,3,FALSE)&gt;26,2,IF(VLOOKUP($A90,Resultaten!$A:$P,3,FALSE)&gt;12,3,IF(VLOOKUP($A90,Resultaten!$A:$P,3,FALSE)&gt;6,4,IF(VLOOKUP($A90,Resultaten!$A:$P,3,FALSE)="",0,5)))))</f>
        <v>0</v>
      </c>
      <c r="H90" s="6">
        <f>IF(VLOOKUP($A90,Resultaten!$A:$P,11,FALSE)&gt;38,5,IF(VLOOKUP($A90,Resultaten!$A:$P,11,FALSE)&gt;28,10,IF(VLOOKUP($A90,Resultaten!$A:$P,11,FALSE)&gt;12,15,IF(VLOOKUP($A90,Resultaten!$A:$P,11,FALSE)&gt;6,20,IF(VLOOKUP($A90,Resultaten!$A:$P,11,FALSE)="",0,25)))))</f>
        <v>5</v>
      </c>
      <c r="I90" s="6">
        <f>IF(VLOOKUP($A90,Resultaten!$A:$P,4,FALSE)&gt;38,1,IF(VLOOKUP($A90,Resultaten!$A:$P,4,FALSE)&gt;28,2,IF(VLOOKUP($A90,Resultaten!$A:$P,4,FALSE)&gt;12,3,IF(VLOOKUP($A90,Resultaten!$A:$P,4,FALSE)&gt;6,4,IF(VLOOKUP($A90,Resultaten!$A:$P,4,FALSE)="",0,5)))))</f>
        <v>0</v>
      </c>
      <c r="J90" s="6">
        <f>IF(ISERROR(VLOOKUP($A90,BNT!$A:$H,5,FALSE)=TRUE),0,IF(VLOOKUP($A90,BNT!$A:$H,5,FALSE)="JA",2,0))</f>
        <v>0</v>
      </c>
      <c r="K90" s="6">
        <f>IF(ISERROR(VLOOKUP($A90,BNT!$A:$H,4,FALSE)=TRUE),0,IF(VLOOKUP($A90,BNT!$A:$H,4,FALSE)="JA",1,0))</f>
        <v>0</v>
      </c>
      <c r="L90" s="10">
        <f>SUM(C90:E90)+SUM(F90:K90)</f>
        <v>26</v>
      </c>
      <c r="M90" s="7">
        <f>IF(VLOOKUP($A90,Resultaten!$A:$P,11,FALSE)&gt;38,5,IF(VLOOKUP($A90,Resultaten!$A:$P,11,FALSE)&gt;28,10,IF(VLOOKUP($A90,Resultaten!$A:$P,11,FALSE)&gt;12,15,IF(VLOOKUP($A90,Resultaten!$A:$P,11,FALSE)&gt;6,20,IF(VLOOKUP($A90,Resultaten!$A:$P,11,FALSE)="",0,25)))))</f>
        <v>5</v>
      </c>
      <c r="N90" s="7">
        <f>IF(VLOOKUP($A90,Resultaten!$A:$P,12,FALSE)&gt;38,5,IF(VLOOKUP($A90,Resultaten!$A:$P,12,FALSE)&gt;28,10,IF(VLOOKUP($A90,Resultaten!$A:$P,12,FALSE)&gt;12,15,IF(VLOOKUP($A90,Resultaten!$A:$P,12,FALSE)&gt;6,20,IF(VLOOKUP($A90,Resultaten!$A:$P,12,FALSE)="",0,25)))))</f>
        <v>0</v>
      </c>
      <c r="O90" s="7">
        <f>IF(VLOOKUP($A90,Resultaten!$A:$P,5,FALSE)&gt;38,2,IF(VLOOKUP($A90,Resultaten!$A:$P,5,FALSE)&gt;28,4,IF(VLOOKUP($A90,Resultaten!$A:$P,5,FALSE)&gt;12,6,IF(VLOOKUP($A90,Resultaten!$A:$P,5,FALSE)&gt;6,8,IF(VLOOKUP($A90,Resultaten!$A:$P,5,FALSE)="",0,10)))))</f>
        <v>0</v>
      </c>
      <c r="P90" s="7">
        <f>IF(ISERROR(VLOOKUP($A90,BNT!$A:$H,4,FALSE)=TRUE),0,IF(VLOOKUP($A90,BNT!$A:$H,4,FALSE)="JA",2,0))</f>
        <v>0</v>
      </c>
      <c r="Q90" s="7">
        <f>IF(ISERROR(VLOOKUP($A90,BNT!$A:$H,3,FALSE)=TRUE),0,IF(VLOOKUP($A90,BNT!$A:$H,3,FALSE)="JA",1,0))</f>
        <v>0</v>
      </c>
      <c r="R90" s="16">
        <f>SUM(C90:E90)+SUM(M90:Q90)</f>
        <v>26</v>
      </c>
      <c r="S90" s="12">
        <f>IF(VLOOKUP($A90,Resultaten!$A:$P,12,FALSE)&gt;38,5,IF(VLOOKUP($A90,Resultaten!$A:$P,12,FALSE)&gt;28,10,IF(VLOOKUP($A90,Resultaten!$A:$P,12,FALSE)&gt;12,15,IF(VLOOKUP($A90,Resultaten!$A:$P,12,FALSE)&gt;6,20,IF(VLOOKUP($A90,Resultaten!$A:$P,12,FALSE)="",0,25)))))</f>
        <v>0</v>
      </c>
      <c r="T90" s="12">
        <f>IF(VLOOKUP($A90,Resultaten!$A:$P,13,FALSE)&gt;38,5,IF(VLOOKUP($A90,Resultaten!$A:$P,13,FALSE)&gt;28,10,IF(VLOOKUP($A90,Resultaten!$A:$P,13,FALSE)&gt;12,15,IF(VLOOKUP($A90,Resultaten!$A:$P,13,FALSE)&gt;6,20,IF(VLOOKUP($A90,Resultaten!$A:$P,13,FALSE)="",0,25)))))</f>
        <v>0</v>
      </c>
      <c r="U90" s="12">
        <f>IF(VLOOKUP($A90,Resultaten!$A:$P,6,FALSE)&gt;38,2,IF(VLOOKUP($A90,Resultaten!$A:$P,6,FALSE)&gt;28,4,IF(VLOOKUP($A90,Resultaten!$A:$P,6,FALSE)&gt;12,6,IF(VLOOKUP($A90,Resultaten!$A:$P,6,FALSE)&gt;6,8,IF(VLOOKUP($A90,Resultaten!$A:$P,6,FALSE)="",0,10)))))</f>
        <v>2</v>
      </c>
      <c r="V90" s="12">
        <f>IF(ISERROR(VLOOKUP($A90,BNT!$A:$H,3,FALSE)=TRUE),0,IF(VLOOKUP($A90,BNT!$A:$H,3,FALSE)="JA",2,0))</f>
        <v>0</v>
      </c>
      <c r="W90" s="14">
        <f>SUM(C90:E90)+SUM(S90:V90)</f>
        <v>23</v>
      </c>
    </row>
    <row r="91" spans="1:23" x14ac:dyDescent="0.25">
      <c r="A91" s="25">
        <v>76</v>
      </c>
      <c r="B91" s="25" t="str">
        <f>VLOOKUP($A91,Para!$D$1:$E$996,2,FALSE)</f>
        <v>BC Machelen-Diegem</v>
      </c>
      <c r="C91" s="18">
        <f>VLOOKUP($A91,'Score Algemeen'!$A$3:$S$968,5,FALSE)</f>
        <v>10</v>
      </c>
      <c r="D91" s="18">
        <f>VLOOKUP($A91,'Score Algemeen'!$A:$S,10,FALSE)</f>
        <v>3</v>
      </c>
      <c r="E91" s="18">
        <f>VLOOKUP($A91,'Score Algemeen'!$A:$S,19,FALSE)</f>
        <v>5</v>
      </c>
      <c r="F91" s="6">
        <f>IF(VLOOKUP($A91,Resultaten!$A:$P,10,FALSE)&gt;34,5,IF(VLOOKUP($A91,Resultaten!$A:$P,10,FALSE)&gt;26,10,IF(VLOOKUP($A91,Resultaten!$A:$P,10,FALSE)&gt;12,15,IF(VLOOKUP($A91,Resultaten!$A:$P,10,FALSE)&gt;6,20,IF(VLOOKUP($A91,Resultaten!$A:$P,10,FALSE)="",0,25)))))</f>
        <v>0</v>
      </c>
      <c r="G91" s="6">
        <f>IF(VLOOKUP($A91,Resultaten!$A:$P,3,FALSE)&gt;34,1,IF(VLOOKUP($A91,Resultaten!$A:$P,3,FALSE)&gt;26,2,IF(VLOOKUP($A91,Resultaten!$A:$P,3,FALSE)&gt;12,3,IF(VLOOKUP($A91,Resultaten!$A:$P,3,FALSE)&gt;6,4,IF(VLOOKUP($A91,Resultaten!$A:$P,3,FALSE)="",0,5)))))</f>
        <v>0</v>
      </c>
      <c r="H91" s="6">
        <f>IF(VLOOKUP($A91,Resultaten!$A:$P,11,FALSE)&gt;38,5,IF(VLOOKUP($A91,Resultaten!$A:$P,11,FALSE)&gt;28,10,IF(VLOOKUP($A91,Resultaten!$A:$P,11,FALSE)&gt;12,15,IF(VLOOKUP($A91,Resultaten!$A:$P,11,FALSE)&gt;6,20,IF(VLOOKUP($A91,Resultaten!$A:$P,11,FALSE)="",0,25)))))</f>
        <v>0</v>
      </c>
      <c r="I91" s="6">
        <f>IF(VLOOKUP($A91,Resultaten!$A:$P,4,FALSE)&gt;38,1,IF(VLOOKUP($A91,Resultaten!$A:$P,4,FALSE)&gt;28,2,IF(VLOOKUP($A91,Resultaten!$A:$P,4,FALSE)&gt;12,3,IF(VLOOKUP($A91,Resultaten!$A:$P,4,FALSE)&gt;6,4,IF(VLOOKUP($A91,Resultaten!$A:$P,4,FALSE)="",0,5)))))</f>
        <v>0</v>
      </c>
      <c r="J91" s="6">
        <f>IF(ISERROR(VLOOKUP($A91,BNT!$A:$H,5,FALSE)=TRUE),0,IF(VLOOKUP($A91,BNT!$A:$H,5,FALSE)="JA",2,0))</f>
        <v>0</v>
      </c>
      <c r="K91" s="6">
        <f>IF(ISERROR(VLOOKUP($A91,BNT!$A:$H,4,FALSE)=TRUE),0,IF(VLOOKUP($A91,BNT!$A:$H,4,FALSE)="JA",1,0))</f>
        <v>0</v>
      </c>
      <c r="L91" s="10">
        <f>SUM(C91:E91)+SUM(F91:K91)</f>
        <v>18</v>
      </c>
      <c r="M91" s="7">
        <f>IF(VLOOKUP($A91,Resultaten!$A:$P,11,FALSE)&gt;38,5,IF(VLOOKUP($A91,Resultaten!$A:$P,11,FALSE)&gt;28,10,IF(VLOOKUP($A91,Resultaten!$A:$P,11,FALSE)&gt;12,15,IF(VLOOKUP($A91,Resultaten!$A:$P,11,FALSE)&gt;6,20,IF(VLOOKUP($A91,Resultaten!$A:$P,11,FALSE)="",0,25)))))</f>
        <v>0</v>
      </c>
      <c r="N91" s="7">
        <f>IF(VLOOKUP($A91,Resultaten!$A:$P,12,FALSE)&gt;38,5,IF(VLOOKUP($A91,Resultaten!$A:$P,12,FALSE)&gt;28,10,IF(VLOOKUP($A91,Resultaten!$A:$P,12,FALSE)&gt;12,15,IF(VLOOKUP($A91,Resultaten!$A:$P,12,FALSE)&gt;6,20,IF(VLOOKUP($A91,Resultaten!$A:$P,12,FALSE)="",0,25)))))</f>
        <v>5</v>
      </c>
      <c r="O91" s="7">
        <f>IF(VLOOKUP($A91,Resultaten!$A:$P,5,FALSE)&gt;38,2,IF(VLOOKUP($A91,Resultaten!$A:$P,5,FALSE)&gt;28,4,IF(VLOOKUP($A91,Resultaten!$A:$P,5,FALSE)&gt;12,6,IF(VLOOKUP($A91,Resultaten!$A:$P,5,FALSE)&gt;6,8,IF(VLOOKUP($A91,Resultaten!$A:$P,5,FALSE)="",0,10)))))</f>
        <v>2</v>
      </c>
      <c r="P91" s="7">
        <f>IF(ISERROR(VLOOKUP($A91,BNT!$A:$H,4,FALSE)=TRUE),0,IF(VLOOKUP($A91,BNT!$A:$H,4,FALSE)="JA",2,0))</f>
        <v>0</v>
      </c>
      <c r="Q91" s="7">
        <f>IF(ISERROR(VLOOKUP($A91,BNT!$A:$H,3,FALSE)=TRUE),0,IF(VLOOKUP($A91,BNT!$A:$H,3,FALSE)="JA",1,0))</f>
        <v>0</v>
      </c>
      <c r="R91" s="16">
        <f>SUM(C91:E91)+SUM(M91:Q91)</f>
        <v>25</v>
      </c>
      <c r="S91" s="12">
        <f>IF(VLOOKUP($A91,Resultaten!$A:$P,12,FALSE)&gt;38,5,IF(VLOOKUP($A91,Resultaten!$A:$P,12,FALSE)&gt;28,10,IF(VLOOKUP($A91,Resultaten!$A:$P,12,FALSE)&gt;12,15,IF(VLOOKUP($A91,Resultaten!$A:$P,12,FALSE)&gt;6,20,IF(VLOOKUP($A91,Resultaten!$A:$P,12,FALSE)="",0,25)))))</f>
        <v>5</v>
      </c>
      <c r="T91" s="12">
        <f>IF(VLOOKUP($A91,Resultaten!$A:$P,13,FALSE)&gt;38,5,IF(VLOOKUP($A91,Resultaten!$A:$P,13,FALSE)&gt;28,10,IF(VLOOKUP($A91,Resultaten!$A:$P,13,FALSE)&gt;12,15,IF(VLOOKUP($A91,Resultaten!$A:$P,13,FALSE)&gt;6,20,IF(VLOOKUP($A91,Resultaten!$A:$P,13,FALSE)="",0,25)))))</f>
        <v>0</v>
      </c>
      <c r="U91" s="12">
        <f>IF(VLOOKUP($A91,Resultaten!$A:$P,6,FALSE)&gt;38,2,IF(VLOOKUP($A91,Resultaten!$A:$P,6,FALSE)&gt;28,4,IF(VLOOKUP($A91,Resultaten!$A:$P,6,FALSE)&gt;12,6,IF(VLOOKUP($A91,Resultaten!$A:$P,6,FALSE)&gt;6,8,IF(VLOOKUP($A91,Resultaten!$A:$P,6,FALSE)="",0,10)))))</f>
        <v>0</v>
      </c>
      <c r="V91" s="12">
        <f>IF(ISERROR(VLOOKUP($A91,BNT!$A:$H,3,FALSE)=TRUE),0,IF(VLOOKUP($A91,BNT!$A:$H,3,FALSE)="JA",2,0))</f>
        <v>0</v>
      </c>
      <c r="W91" s="14">
        <f>SUM(C91:E91)+SUM(S91:V91)</f>
        <v>23</v>
      </c>
    </row>
    <row r="92" spans="1:23" x14ac:dyDescent="0.25">
      <c r="A92" s="25">
        <v>1114</v>
      </c>
      <c r="B92" s="25" t="str">
        <f>VLOOKUP($A92,Para!$D$1:$E$996,2,FALSE)</f>
        <v>Basket Club Groot Dilbeek</v>
      </c>
      <c r="C92" s="18">
        <f>VLOOKUP($A92,'Score Algemeen'!$A$3:$S$968,5,FALSE)</f>
        <v>10</v>
      </c>
      <c r="D92" s="18">
        <f>VLOOKUP($A92,'Score Algemeen'!$A:$S,10,FALSE)</f>
        <v>3</v>
      </c>
      <c r="E92" s="18">
        <f>VLOOKUP($A92,'Score Algemeen'!$A:$S,19,FALSE)</f>
        <v>5</v>
      </c>
      <c r="F92" s="6">
        <f>IF(VLOOKUP($A92,Resultaten!$A:$P,10,FALSE)&gt;34,5,IF(VLOOKUP($A92,Resultaten!$A:$P,10,FALSE)&gt;26,10,IF(VLOOKUP($A92,Resultaten!$A:$P,10,FALSE)&gt;12,15,IF(VLOOKUP($A92,Resultaten!$A:$P,10,FALSE)&gt;6,20,IF(VLOOKUP($A92,Resultaten!$A:$P,10,FALSE)="",0,25)))))</f>
        <v>5</v>
      </c>
      <c r="G92" s="6">
        <f>IF(VLOOKUP($A92,Resultaten!$A:$P,3,FALSE)&gt;34,1,IF(VLOOKUP($A92,Resultaten!$A:$P,3,FALSE)&gt;26,2,IF(VLOOKUP($A92,Resultaten!$A:$P,3,FALSE)&gt;12,3,IF(VLOOKUP($A92,Resultaten!$A:$P,3,FALSE)&gt;6,4,IF(VLOOKUP($A92,Resultaten!$A:$P,3,FALSE)="",0,5)))))</f>
        <v>0</v>
      </c>
      <c r="H92" s="6">
        <f>IF(VLOOKUP($A92,Resultaten!$A:$P,11,FALSE)&gt;38,5,IF(VLOOKUP($A92,Resultaten!$A:$P,11,FALSE)&gt;28,10,IF(VLOOKUP($A92,Resultaten!$A:$P,11,FALSE)&gt;12,15,IF(VLOOKUP($A92,Resultaten!$A:$P,11,FALSE)&gt;6,20,IF(VLOOKUP($A92,Resultaten!$A:$P,11,FALSE)="",0,25)))))</f>
        <v>0</v>
      </c>
      <c r="I92" s="6">
        <f>IF(VLOOKUP($A92,Resultaten!$A:$P,4,FALSE)&gt;38,1,IF(VLOOKUP($A92,Resultaten!$A:$P,4,FALSE)&gt;28,2,IF(VLOOKUP($A92,Resultaten!$A:$P,4,FALSE)&gt;12,3,IF(VLOOKUP($A92,Resultaten!$A:$P,4,FALSE)&gt;6,4,IF(VLOOKUP($A92,Resultaten!$A:$P,4,FALSE)="",0,5)))))</f>
        <v>0</v>
      </c>
      <c r="J92" s="6">
        <f>IF(ISERROR(VLOOKUP($A92,BNT!$A:$H,5,FALSE)=TRUE),0,IF(VLOOKUP($A92,BNT!$A:$H,5,FALSE)="JA",2,0))</f>
        <v>0</v>
      </c>
      <c r="K92" s="6">
        <f>IF(ISERROR(VLOOKUP($A92,BNT!$A:$H,4,FALSE)=TRUE),0,IF(VLOOKUP($A92,BNT!$A:$H,4,FALSE)="JA",1,0))</f>
        <v>0</v>
      </c>
      <c r="L92" s="10">
        <f>SUM(C92:E92)+SUM(F92:K92)</f>
        <v>23</v>
      </c>
      <c r="M92" s="7">
        <f>IF(VLOOKUP($A92,Resultaten!$A:$P,11,FALSE)&gt;38,5,IF(VLOOKUP($A92,Resultaten!$A:$P,11,FALSE)&gt;28,10,IF(VLOOKUP($A92,Resultaten!$A:$P,11,FALSE)&gt;12,15,IF(VLOOKUP($A92,Resultaten!$A:$P,11,FALSE)&gt;6,20,IF(VLOOKUP($A92,Resultaten!$A:$P,11,FALSE)="",0,25)))))</f>
        <v>0</v>
      </c>
      <c r="N92" s="7">
        <f>IF(VLOOKUP($A92,Resultaten!$A:$P,12,FALSE)&gt;38,5,IF(VLOOKUP($A92,Resultaten!$A:$P,12,FALSE)&gt;28,10,IF(VLOOKUP($A92,Resultaten!$A:$P,12,FALSE)&gt;12,15,IF(VLOOKUP($A92,Resultaten!$A:$P,12,FALSE)&gt;6,20,IF(VLOOKUP($A92,Resultaten!$A:$P,12,FALSE)="",0,25)))))</f>
        <v>5</v>
      </c>
      <c r="O92" s="7">
        <f>IF(VLOOKUP($A92,Resultaten!$A:$P,5,FALSE)&gt;38,2,IF(VLOOKUP($A92,Resultaten!$A:$P,5,FALSE)&gt;28,4,IF(VLOOKUP($A92,Resultaten!$A:$P,5,FALSE)&gt;12,6,IF(VLOOKUP($A92,Resultaten!$A:$P,5,FALSE)&gt;6,8,IF(VLOOKUP($A92,Resultaten!$A:$P,5,FALSE)="",0,10)))))</f>
        <v>0</v>
      </c>
      <c r="P92" s="7">
        <f>IF(ISERROR(VLOOKUP($A92,BNT!$A:$H,4,FALSE)=TRUE),0,IF(VLOOKUP($A92,BNT!$A:$H,4,FALSE)="JA",2,0))</f>
        <v>0</v>
      </c>
      <c r="Q92" s="7">
        <f>IF(ISERROR(VLOOKUP($A92,BNT!$A:$H,3,FALSE)=TRUE),0,IF(VLOOKUP($A92,BNT!$A:$H,3,FALSE)="JA",1,0))</f>
        <v>0</v>
      </c>
      <c r="R92" s="16">
        <f>SUM(C92:E92)+SUM(M92:Q92)</f>
        <v>23</v>
      </c>
      <c r="S92" s="12">
        <f>IF(VLOOKUP($A92,Resultaten!$A:$P,12,FALSE)&gt;38,5,IF(VLOOKUP($A92,Resultaten!$A:$P,12,FALSE)&gt;28,10,IF(VLOOKUP($A92,Resultaten!$A:$P,12,FALSE)&gt;12,15,IF(VLOOKUP($A92,Resultaten!$A:$P,12,FALSE)&gt;6,20,IF(VLOOKUP($A92,Resultaten!$A:$P,12,FALSE)="",0,25)))))</f>
        <v>5</v>
      </c>
      <c r="T92" s="12">
        <f>IF(VLOOKUP($A92,Resultaten!$A:$P,13,FALSE)&gt;38,5,IF(VLOOKUP($A92,Resultaten!$A:$P,13,FALSE)&gt;28,10,IF(VLOOKUP($A92,Resultaten!$A:$P,13,FALSE)&gt;12,15,IF(VLOOKUP($A92,Resultaten!$A:$P,13,FALSE)&gt;6,20,IF(VLOOKUP($A92,Resultaten!$A:$P,13,FALSE)="",0,25)))))</f>
        <v>0</v>
      </c>
      <c r="U92" s="12">
        <f>IF(VLOOKUP($A92,Resultaten!$A:$P,6,FALSE)&gt;38,2,IF(VLOOKUP($A92,Resultaten!$A:$P,6,FALSE)&gt;28,4,IF(VLOOKUP($A92,Resultaten!$A:$P,6,FALSE)&gt;12,6,IF(VLOOKUP($A92,Resultaten!$A:$P,6,FALSE)&gt;6,8,IF(VLOOKUP($A92,Resultaten!$A:$P,6,FALSE)="",0,10)))))</f>
        <v>0</v>
      </c>
      <c r="V92" s="12">
        <f>IF(ISERROR(VLOOKUP($A92,BNT!$A:$H,3,FALSE)=TRUE),0,IF(VLOOKUP($A92,BNT!$A:$H,3,FALSE)="JA",2,0))</f>
        <v>0</v>
      </c>
      <c r="W92" s="14">
        <f>SUM(C92:E92)+SUM(S92:V92)</f>
        <v>23</v>
      </c>
    </row>
    <row r="93" spans="1:23" x14ac:dyDescent="0.25">
      <c r="A93" s="25">
        <v>1438</v>
      </c>
      <c r="B93" s="25" t="str">
        <f>VLOOKUP($A93,Para!$D$1:$E$996,2,FALSE)</f>
        <v>Basket Lummen</v>
      </c>
      <c r="C93" s="18">
        <f>VLOOKUP($A93,'Score Algemeen'!$A$3:$S$968,5,FALSE)</f>
        <v>10</v>
      </c>
      <c r="D93" s="18">
        <f>VLOOKUP($A93,'Score Algemeen'!$A:$S,10,FALSE)</f>
        <v>5</v>
      </c>
      <c r="E93" s="18">
        <f>VLOOKUP($A93,'Score Algemeen'!$A:$S,19,FALSE)</f>
        <v>8</v>
      </c>
      <c r="F93" s="6">
        <f>IF(VLOOKUP($A93,Resultaten!$A:$P,10,FALSE)&gt;34,5,IF(VLOOKUP($A93,Resultaten!$A:$P,10,FALSE)&gt;26,10,IF(VLOOKUP($A93,Resultaten!$A:$P,10,FALSE)&gt;12,15,IF(VLOOKUP($A93,Resultaten!$A:$P,10,FALSE)&gt;6,20,IF(VLOOKUP($A93,Resultaten!$A:$P,10,FALSE)="",0,25)))))</f>
        <v>0</v>
      </c>
      <c r="G93" s="6">
        <f>IF(VLOOKUP($A93,Resultaten!$A:$P,3,FALSE)&gt;34,1,IF(VLOOKUP($A93,Resultaten!$A:$P,3,FALSE)&gt;26,2,IF(VLOOKUP($A93,Resultaten!$A:$P,3,FALSE)&gt;12,3,IF(VLOOKUP($A93,Resultaten!$A:$P,3,FALSE)&gt;6,4,IF(VLOOKUP($A93,Resultaten!$A:$P,3,FALSE)="",0,5)))))</f>
        <v>0</v>
      </c>
      <c r="H93" s="6">
        <f>IF(VLOOKUP($A93,Resultaten!$A:$P,11,FALSE)&gt;38,5,IF(VLOOKUP($A93,Resultaten!$A:$P,11,FALSE)&gt;28,10,IF(VLOOKUP($A93,Resultaten!$A:$P,11,FALSE)&gt;12,15,IF(VLOOKUP($A93,Resultaten!$A:$P,11,FALSE)&gt;6,20,IF(VLOOKUP($A93,Resultaten!$A:$P,11,FALSE)="",0,25)))))</f>
        <v>0</v>
      </c>
      <c r="I93" s="6">
        <f>IF(VLOOKUP($A93,Resultaten!$A:$P,4,FALSE)&gt;38,1,IF(VLOOKUP($A93,Resultaten!$A:$P,4,FALSE)&gt;28,2,IF(VLOOKUP($A93,Resultaten!$A:$P,4,FALSE)&gt;12,3,IF(VLOOKUP($A93,Resultaten!$A:$P,4,FALSE)&gt;6,4,IF(VLOOKUP($A93,Resultaten!$A:$P,4,FALSE)="",0,5)))))</f>
        <v>0</v>
      </c>
      <c r="J93" s="6">
        <f>IF(ISERROR(VLOOKUP($A93,BNT!$A:$H,5,FALSE)=TRUE),0,IF(VLOOKUP($A93,BNT!$A:$H,5,FALSE)="JA",2,0))</f>
        <v>0</v>
      </c>
      <c r="K93" s="6">
        <f>IF(ISERROR(VLOOKUP($A93,BNT!$A:$H,4,FALSE)=TRUE),0,IF(VLOOKUP($A93,BNT!$A:$H,4,FALSE)="JA",1,0))</f>
        <v>0</v>
      </c>
      <c r="L93" s="10">
        <f>SUM(C93:E93)+SUM(F93:K93)</f>
        <v>23</v>
      </c>
      <c r="M93" s="7">
        <f>IF(VLOOKUP($A93,Resultaten!$A:$P,11,FALSE)&gt;38,5,IF(VLOOKUP($A93,Resultaten!$A:$P,11,FALSE)&gt;28,10,IF(VLOOKUP($A93,Resultaten!$A:$P,11,FALSE)&gt;12,15,IF(VLOOKUP($A93,Resultaten!$A:$P,11,FALSE)&gt;6,20,IF(VLOOKUP($A93,Resultaten!$A:$P,11,FALSE)="",0,25)))))</f>
        <v>0</v>
      </c>
      <c r="N93" s="7">
        <f>IF(VLOOKUP($A93,Resultaten!$A:$P,12,FALSE)&gt;38,5,IF(VLOOKUP($A93,Resultaten!$A:$P,12,FALSE)&gt;28,10,IF(VLOOKUP($A93,Resultaten!$A:$P,12,FALSE)&gt;12,15,IF(VLOOKUP($A93,Resultaten!$A:$P,12,FALSE)&gt;6,20,IF(VLOOKUP($A93,Resultaten!$A:$P,12,FALSE)="",0,25)))))</f>
        <v>0</v>
      </c>
      <c r="O93" s="7">
        <f>IF(VLOOKUP($A93,Resultaten!$A:$P,5,FALSE)&gt;38,2,IF(VLOOKUP($A93,Resultaten!$A:$P,5,FALSE)&gt;28,4,IF(VLOOKUP($A93,Resultaten!$A:$P,5,FALSE)&gt;12,6,IF(VLOOKUP($A93,Resultaten!$A:$P,5,FALSE)&gt;6,8,IF(VLOOKUP($A93,Resultaten!$A:$P,5,FALSE)="",0,10)))))</f>
        <v>0</v>
      </c>
      <c r="P93" s="7">
        <f>IF(ISERROR(VLOOKUP($A93,BNT!$A:$H,4,FALSE)=TRUE),0,IF(VLOOKUP($A93,BNT!$A:$H,4,FALSE)="JA",2,0))</f>
        <v>0</v>
      </c>
      <c r="Q93" s="7">
        <f>IF(ISERROR(VLOOKUP($A93,BNT!$A:$H,3,FALSE)=TRUE),0,IF(VLOOKUP($A93,BNT!$A:$H,3,FALSE)="JA",1,0))</f>
        <v>0</v>
      </c>
      <c r="R93" s="16">
        <f>SUM(C93:E93)+SUM(M93:Q93)</f>
        <v>23</v>
      </c>
      <c r="S93" s="12">
        <f>IF(VLOOKUP($A93,Resultaten!$A:$P,12,FALSE)&gt;38,5,IF(VLOOKUP($A93,Resultaten!$A:$P,12,FALSE)&gt;28,10,IF(VLOOKUP($A93,Resultaten!$A:$P,12,FALSE)&gt;12,15,IF(VLOOKUP($A93,Resultaten!$A:$P,12,FALSE)&gt;6,20,IF(VLOOKUP($A93,Resultaten!$A:$P,12,FALSE)="",0,25)))))</f>
        <v>0</v>
      </c>
      <c r="T93" s="12">
        <f>IF(VLOOKUP($A93,Resultaten!$A:$P,13,FALSE)&gt;38,5,IF(VLOOKUP($A93,Resultaten!$A:$P,13,FALSE)&gt;28,10,IF(VLOOKUP($A93,Resultaten!$A:$P,13,FALSE)&gt;12,15,IF(VLOOKUP($A93,Resultaten!$A:$P,13,FALSE)&gt;6,20,IF(VLOOKUP($A93,Resultaten!$A:$P,13,FALSE)="",0,25)))))</f>
        <v>0</v>
      </c>
      <c r="U93" s="12">
        <f>IF(VLOOKUP($A93,Resultaten!$A:$P,6,FALSE)&gt;38,2,IF(VLOOKUP($A93,Resultaten!$A:$P,6,FALSE)&gt;28,4,IF(VLOOKUP($A93,Resultaten!$A:$P,6,FALSE)&gt;12,6,IF(VLOOKUP($A93,Resultaten!$A:$P,6,FALSE)&gt;6,8,IF(VLOOKUP($A93,Resultaten!$A:$P,6,FALSE)="",0,10)))))</f>
        <v>0</v>
      </c>
      <c r="V93" s="12">
        <f>IF(ISERROR(VLOOKUP($A93,BNT!$A:$H,3,FALSE)=TRUE),0,IF(VLOOKUP($A93,BNT!$A:$H,3,FALSE)="JA",2,0))</f>
        <v>0</v>
      </c>
      <c r="W93" s="14">
        <f>SUM(C93:E93)+SUM(S93:V93)</f>
        <v>23</v>
      </c>
    </row>
    <row r="94" spans="1:23" x14ac:dyDescent="0.25">
      <c r="A94" s="25">
        <v>1086</v>
      </c>
      <c r="B94" s="25" t="str">
        <f>VLOOKUP($A94,Para!$D$1:$E$996,2,FALSE)</f>
        <v>BBC Optima Tessenderlo</v>
      </c>
      <c r="C94" s="18">
        <f>VLOOKUP($A94,'Score Algemeen'!$A$3:$S$968,5,FALSE)</f>
        <v>8</v>
      </c>
      <c r="D94" s="18">
        <f>VLOOKUP($A94,'Score Algemeen'!$A:$S,10,FALSE)</f>
        <v>4</v>
      </c>
      <c r="E94" s="18">
        <f>VLOOKUP($A94,'Score Algemeen'!$A:$S,19,FALSE)</f>
        <v>5</v>
      </c>
      <c r="F94" s="6">
        <f>IF(VLOOKUP($A94,Resultaten!$A:$P,10,FALSE)&gt;34,5,IF(VLOOKUP($A94,Resultaten!$A:$P,10,FALSE)&gt;26,10,IF(VLOOKUP($A94,Resultaten!$A:$P,10,FALSE)&gt;12,15,IF(VLOOKUP($A94,Resultaten!$A:$P,10,FALSE)&gt;6,20,IF(VLOOKUP($A94,Resultaten!$A:$P,10,FALSE)="",0,25)))))</f>
        <v>0</v>
      </c>
      <c r="G94" s="6">
        <f>IF(VLOOKUP($A94,Resultaten!$A:$P,3,FALSE)&gt;34,1,IF(VLOOKUP($A94,Resultaten!$A:$P,3,FALSE)&gt;26,2,IF(VLOOKUP($A94,Resultaten!$A:$P,3,FALSE)&gt;12,3,IF(VLOOKUP($A94,Resultaten!$A:$P,3,FALSE)&gt;6,4,IF(VLOOKUP($A94,Resultaten!$A:$P,3,FALSE)="",0,5)))))</f>
        <v>0</v>
      </c>
      <c r="H94" s="6">
        <f>IF(VLOOKUP($A94,Resultaten!$A:$P,11,FALSE)&gt;38,5,IF(VLOOKUP($A94,Resultaten!$A:$P,11,FALSE)&gt;28,10,IF(VLOOKUP($A94,Resultaten!$A:$P,11,FALSE)&gt;12,15,IF(VLOOKUP($A94,Resultaten!$A:$P,11,FALSE)&gt;6,20,IF(VLOOKUP($A94,Resultaten!$A:$P,11,FALSE)="",0,25)))))</f>
        <v>0</v>
      </c>
      <c r="I94" s="6">
        <f>IF(VLOOKUP($A94,Resultaten!$A:$P,4,FALSE)&gt;38,1,IF(VLOOKUP($A94,Resultaten!$A:$P,4,FALSE)&gt;28,2,IF(VLOOKUP($A94,Resultaten!$A:$P,4,FALSE)&gt;12,3,IF(VLOOKUP($A94,Resultaten!$A:$P,4,FALSE)&gt;6,4,IF(VLOOKUP($A94,Resultaten!$A:$P,4,FALSE)="",0,5)))))</f>
        <v>0</v>
      </c>
      <c r="J94" s="6">
        <f>IF(ISERROR(VLOOKUP($A94,BNT!$A:$H,5,FALSE)=TRUE),0,IF(VLOOKUP($A94,BNT!$A:$H,5,FALSE)="JA",2,0))</f>
        <v>0</v>
      </c>
      <c r="K94" s="6">
        <f>IF(ISERROR(VLOOKUP($A94,BNT!$A:$H,4,FALSE)=TRUE),0,IF(VLOOKUP($A94,BNT!$A:$H,4,FALSE)="JA",1,0))</f>
        <v>0</v>
      </c>
      <c r="L94" s="10">
        <f>SUM(C94:E94)+SUM(F94:K94)</f>
        <v>17</v>
      </c>
      <c r="M94" s="7">
        <f>IF(VLOOKUP($A94,Resultaten!$A:$P,11,FALSE)&gt;38,5,IF(VLOOKUP($A94,Resultaten!$A:$P,11,FALSE)&gt;28,10,IF(VLOOKUP($A94,Resultaten!$A:$P,11,FALSE)&gt;12,15,IF(VLOOKUP($A94,Resultaten!$A:$P,11,FALSE)&gt;6,20,IF(VLOOKUP($A94,Resultaten!$A:$P,11,FALSE)="",0,25)))))</f>
        <v>0</v>
      </c>
      <c r="N94" s="7">
        <f>IF(VLOOKUP($A94,Resultaten!$A:$P,12,FALSE)&gt;38,5,IF(VLOOKUP($A94,Resultaten!$A:$P,12,FALSE)&gt;28,10,IF(VLOOKUP($A94,Resultaten!$A:$P,12,FALSE)&gt;12,15,IF(VLOOKUP($A94,Resultaten!$A:$P,12,FALSE)&gt;6,20,IF(VLOOKUP($A94,Resultaten!$A:$P,12,FALSE)="",0,25)))))</f>
        <v>5</v>
      </c>
      <c r="O94" s="7">
        <f>IF(VLOOKUP($A94,Resultaten!$A:$P,5,FALSE)&gt;38,2,IF(VLOOKUP($A94,Resultaten!$A:$P,5,FALSE)&gt;28,4,IF(VLOOKUP($A94,Resultaten!$A:$P,5,FALSE)&gt;12,6,IF(VLOOKUP($A94,Resultaten!$A:$P,5,FALSE)&gt;6,8,IF(VLOOKUP($A94,Resultaten!$A:$P,5,FALSE)="",0,10)))))</f>
        <v>0</v>
      </c>
      <c r="P94" s="7">
        <f>IF(ISERROR(VLOOKUP($A94,BNT!$A:$H,4,FALSE)=TRUE),0,IF(VLOOKUP($A94,BNT!$A:$H,4,FALSE)="JA",2,0))</f>
        <v>0</v>
      </c>
      <c r="Q94" s="7">
        <f>IF(ISERROR(VLOOKUP($A94,BNT!$A:$H,3,FALSE)=TRUE),0,IF(VLOOKUP($A94,BNT!$A:$H,3,FALSE)="JA",1,0))</f>
        <v>0</v>
      </c>
      <c r="R94" s="16">
        <f>SUM(C94:E94)+SUM(M94:Q94)</f>
        <v>22</v>
      </c>
      <c r="S94" s="12">
        <f>IF(VLOOKUP($A94,Resultaten!$A:$P,12,FALSE)&gt;38,5,IF(VLOOKUP($A94,Resultaten!$A:$P,12,FALSE)&gt;28,10,IF(VLOOKUP($A94,Resultaten!$A:$P,12,FALSE)&gt;12,15,IF(VLOOKUP($A94,Resultaten!$A:$P,12,FALSE)&gt;6,20,IF(VLOOKUP($A94,Resultaten!$A:$P,12,FALSE)="",0,25)))))</f>
        <v>5</v>
      </c>
      <c r="T94" s="12">
        <f>IF(VLOOKUP($A94,Resultaten!$A:$P,13,FALSE)&gt;38,5,IF(VLOOKUP($A94,Resultaten!$A:$P,13,FALSE)&gt;28,10,IF(VLOOKUP($A94,Resultaten!$A:$P,13,FALSE)&gt;12,15,IF(VLOOKUP($A94,Resultaten!$A:$P,13,FALSE)&gt;6,20,IF(VLOOKUP($A94,Resultaten!$A:$P,13,FALSE)="",0,25)))))</f>
        <v>0</v>
      </c>
      <c r="U94" s="12">
        <f>IF(VLOOKUP($A94,Resultaten!$A:$P,6,FALSE)&gt;38,2,IF(VLOOKUP($A94,Resultaten!$A:$P,6,FALSE)&gt;28,4,IF(VLOOKUP($A94,Resultaten!$A:$P,6,FALSE)&gt;12,6,IF(VLOOKUP($A94,Resultaten!$A:$P,6,FALSE)&gt;6,8,IF(VLOOKUP($A94,Resultaten!$A:$P,6,FALSE)="",0,10)))))</f>
        <v>0</v>
      </c>
      <c r="V94" s="12">
        <f>IF(ISERROR(VLOOKUP($A94,BNT!$A:$H,3,FALSE)=TRUE),0,IF(VLOOKUP($A94,BNT!$A:$H,3,FALSE)="JA",2,0))</f>
        <v>0</v>
      </c>
      <c r="W94" s="14">
        <f>SUM(C94:E94)+SUM(S94:V94)</f>
        <v>22</v>
      </c>
    </row>
    <row r="95" spans="1:23" x14ac:dyDescent="0.25">
      <c r="A95" s="25">
        <v>1372</v>
      </c>
      <c r="B95" s="25" t="str">
        <f>VLOOKUP($A95,Para!$D$1:$E$996,2,FALSE)</f>
        <v>L.S.V. Basket Landen</v>
      </c>
      <c r="C95" s="18">
        <f>VLOOKUP($A95,'Score Algemeen'!$A$3:$S$968,5,FALSE)</f>
        <v>10</v>
      </c>
      <c r="D95" s="18">
        <f>VLOOKUP($A95,'Score Algemeen'!$A:$S,10,FALSE)</f>
        <v>4</v>
      </c>
      <c r="E95" s="18">
        <f>VLOOKUP($A95,'Score Algemeen'!$A:$S,19,FALSE)</f>
        <v>8</v>
      </c>
      <c r="F95" s="6">
        <f>IF(VLOOKUP($A95,Resultaten!$A:$P,10,FALSE)&gt;34,5,IF(VLOOKUP($A95,Resultaten!$A:$P,10,FALSE)&gt;26,10,IF(VLOOKUP($A95,Resultaten!$A:$P,10,FALSE)&gt;12,15,IF(VLOOKUP($A95,Resultaten!$A:$P,10,FALSE)&gt;6,20,IF(VLOOKUP($A95,Resultaten!$A:$P,10,FALSE)="",0,25)))))</f>
        <v>0</v>
      </c>
      <c r="G95" s="6">
        <f>IF(VLOOKUP($A95,Resultaten!$A:$P,3,FALSE)&gt;34,1,IF(VLOOKUP($A95,Resultaten!$A:$P,3,FALSE)&gt;26,2,IF(VLOOKUP($A95,Resultaten!$A:$P,3,FALSE)&gt;12,3,IF(VLOOKUP($A95,Resultaten!$A:$P,3,FALSE)&gt;6,4,IF(VLOOKUP($A95,Resultaten!$A:$P,3,FALSE)="",0,5)))))</f>
        <v>0</v>
      </c>
      <c r="H95" s="6">
        <f>IF(VLOOKUP($A95,Resultaten!$A:$P,11,FALSE)&gt;38,5,IF(VLOOKUP($A95,Resultaten!$A:$P,11,FALSE)&gt;28,10,IF(VLOOKUP($A95,Resultaten!$A:$P,11,FALSE)&gt;12,15,IF(VLOOKUP($A95,Resultaten!$A:$P,11,FALSE)&gt;6,20,IF(VLOOKUP($A95,Resultaten!$A:$P,11,FALSE)="",0,25)))))</f>
        <v>0</v>
      </c>
      <c r="I95" s="6">
        <f>IF(VLOOKUP($A95,Resultaten!$A:$P,4,FALSE)&gt;38,1,IF(VLOOKUP($A95,Resultaten!$A:$P,4,FALSE)&gt;28,2,IF(VLOOKUP($A95,Resultaten!$A:$P,4,FALSE)&gt;12,3,IF(VLOOKUP($A95,Resultaten!$A:$P,4,FALSE)&gt;6,4,IF(VLOOKUP($A95,Resultaten!$A:$P,4,FALSE)="",0,5)))))</f>
        <v>0</v>
      </c>
      <c r="J95" s="6">
        <f>IF(ISERROR(VLOOKUP($A95,BNT!$A:$H,5,FALSE)=TRUE),0,IF(VLOOKUP($A95,BNT!$A:$H,5,FALSE)="JA",2,0))</f>
        <v>0</v>
      </c>
      <c r="K95" s="6">
        <f>IF(ISERROR(VLOOKUP($A95,BNT!$A:$H,4,FALSE)=TRUE),0,IF(VLOOKUP($A95,BNT!$A:$H,4,FALSE)="JA",1,0))</f>
        <v>0</v>
      </c>
      <c r="L95" s="10">
        <f>SUM(C95:E95)+SUM(F95:K95)</f>
        <v>22</v>
      </c>
      <c r="M95" s="7">
        <f>IF(VLOOKUP($A95,Resultaten!$A:$P,11,FALSE)&gt;38,5,IF(VLOOKUP($A95,Resultaten!$A:$P,11,FALSE)&gt;28,10,IF(VLOOKUP($A95,Resultaten!$A:$P,11,FALSE)&gt;12,15,IF(VLOOKUP($A95,Resultaten!$A:$P,11,FALSE)&gt;6,20,IF(VLOOKUP($A95,Resultaten!$A:$P,11,FALSE)="",0,25)))))</f>
        <v>0</v>
      </c>
      <c r="N95" s="7">
        <f>IF(VLOOKUP($A95,Resultaten!$A:$P,12,FALSE)&gt;38,5,IF(VLOOKUP($A95,Resultaten!$A:$P,12,FALSE)&gt;28,10,IF(VLOOKUP($A95,Resultaten!$A:$P,12,FALSE)&gt;12,15,IF(VLOOKUP($A95,Resultaten!$A:$P,12,FALSE)&gt;6,20,IF(VLOOKUP($A95,Resultaten!$A:$P,12,FALSE)="",0,25)))))</f>
        <v>0</v>
      </c>
      <c r="O95" s="7">
        <f>IF(VLOOKUP($A95,Resultaten!$A:$P,5,FALSE)&gt;38,2,IF(VLOOKUP($A95,Resultaten!$A:$P,5,FALSE)&gt;28,4,IF(VLOOKUP($A95,Resultaten!$A:$P,5,FALSE)&gt;12,6,IF(VLOOKUP($A95,Resultaten!$A:$P,5,FALSE)&gt;6,8,IF(VLOOKUP($A95,Resultaten!$A:$P,5,FALSE)="",0,10)))))</f>
        <v>0</v>
      </c>
      <c r="P95" s="7">
        <f>IF(ISERROR(VLOOKUP($A95,BNT!$A:$H,4,FALSE)=TRUE),0,IF(VLOOKUP($A95,BNT!$A:$H,4,FALSE)="JA",2,0))</f>
        <v>0</v>
      </c>
      <c r="Q95" s="7">
        <f>IF(ISERROR(VLOOKUP($A95,BNT!$A:$H,3,FALSE)=TRUE),0,IF(VLOOKUP($A95,BNT!$A:$H,3,FALSE)="JA",1,0))</f>
        <v>0</v>
      </c>
      <c r="R95" s="16">
        <f>SUM(C95:E95)+SUM(M95:Q95)</f>
        <v>22</v>
      </c>
      <c r="S95" s="12">
        <f>IF(VLOOKUP($A95,Resultaten!$A:$P,12,FALSE)&gt;38,5,IF(VLOOKUP($A95,Resultaten!$A:$P,12,FALSE)&gt;28,10,IF(VLOOKUP($A95,Resultaten!$A:$P,12,FALSE)&gt;12,15,IF(VLOOKUP($A95,Resultaten!$A:$P,12,FALSE)&gt;6,20,IF(VLOOKUP($A95,Resultaten!$A:$P,12,FALSE)="",0,25)))))</f>
        <v>0</v>
      </c>
      <c r="T95" s="12">
        <f>IF(VLOOKUP($A95,Resultaten!$A:$P,13,FALSE)&gt;38,5,IF(VLOOKUP($A95,Resultaten!$A:$P,13,FALSE)&gt;28,10,IF(VLOOKUP($A95,Resultaten!$A:$P,13,FALSE)&gt;12,15,IF(VLOOKUP($A95,Resultaten!$A:$P,13,FALSE)&gt;6,20,IF(VLOOKUP($A95,Resultaten!$A:$P,13,FALSE)="",0,25)))))</f>
        <v>0</v>
      </c>
      <c r="U95" s="12">
        <f>IF(VLOOKUP($A95,Resultaten!$A:$P,6,FALSE)&gt;38,2,IF(VLOOKUP($A95,Resultaten!$A:$P,6,FALSE)&gt;28,4,IF(VLOOKUP($A95,Resultaten!$A:$P,6,FALSE)&gt;12,6,IF(VLOOKUP($A95,Resultaten!$A:$P,6,FALSE)&gt;6,8,IF(VLOOKUP($A95,Resultaten!$A:$P,6,FALSE)="",0,10)))))</f>
        <v>0</v>
      </c>
      <c r="V95" s="12">
        <f>IF(ISERROR(VLOOKUP($A95,BNT!$A:$H,3,FALSE)=TRUE),0,IF(VLOOKUP($A95,BNT!$A:$H,3,FALSE)="JA",2,0))</f>
        <v>0</v>
      </c>
      <c r="W95" s="14">
        <f>SUM(C95:E95)+SUM(S95:V95)</f>
        <v>22</v>
      </c>
    </row>
    <row r="96" spans="1:23" x14ac:dyDescent="0.25">
      <c r="A96" s="25">
        <v>1896</v>
      </c>
      <c r="B96" s="25" t="str">
        <f>VLOOKUP($A96,Para!$D$1:$E$996,2,FALSE)</f>
        <v>BC Grimbergen</v>
      </c>
      <c r="C96" s="18">
        <f>VLOOKUP($A96,'Score Algemeen'!$A$3:$S$968,5,FALSE)</f>
        <v>8</v>
      </c>
      <c r="D96" s="18">
        <f>VLOOKUP($A96,'Score Algemeen'!$A:$S,10,FALSE)</f>
        <v>6</v>
      </c>
      <c r="E96" s="18">
        <f>VLOOKUP($A96,'Score Algemeen'!$A:$S,19,FALSE)</f>
        <v>8</v>
      </c>
      <c r="F96" s="6">
        <f>IF(VLOOKUP($A96,Resultaten!$A:$P,10,FALSE)&gt;34,5,IF(VLOOKUP($A96,Resultaten!$A:$P,10,FALSE)&gt;26,10,IF(VLOOKUP($A96,Resultaten!$A:$P,10,FALSE)&gt;12,15,IF(VLOOKUP($A96,Resultaten!$A:$P,10,FALSE)&gt;6,20,IF(VLOOKUP($A96,Resultaten!$A:$P,10,FALSE)="",0,25)))))</f>
        <v>0</v>
      </c>
      <c r="G96" s="6">
        <f>IF(VLOOKUP($A96,Resultaten!$A:$P,3,FALSE)&gt;34,1,IF(VLOOKUP($A96,Resultaten!$A:$P,3,FALSE)&gt;26,2,IF(VLOOKUP($A96,Resultaten!$A:$P,3,FALSE)&gt;12,3,IF(VLOOKUP($A96,Resultaten!$A:$P,3,FALSE)&gt;6,4,IF(VLOOKUP($A96,Resultaten!$A:$P,3,FALSE)="",0,5)))))</f>
        <v>0</v>
      </c>
      <c r="H96" s="6">
        <f>IF(VLOOKUP($A96,Resultaten!$A:$P,11,FALSE)&gt;38,5,IF(VLOOKUP($A96,Resultaten!$A:$P,11,FALSE)&gt;28,10,IF(VLOOKUP($A96,Resultaten!$A:$P,11,FALSE)&gt;12,15,IF(VLOOKUP($A96,Resultaten!$A:$P,11,FALSE)&gt;6,20,IF(VLOOKUP($A96,Resultaten!$A:$P,11,FALSE)="",0,25)))))</f>
        <v>0</v>
      </c>
      <c r="I96" s="6">
        <f>IF(VLOOKUP($A96,Resultaten!$A:$P,4,FALSE)&gt;38,1,IF(VLOOKUP($A96,Resultaten!$A:$P,4,FALSE)&gt;28,2,IF(VLOOKUP($A96,Resultaten!$A:$P,4,FALSE)&gt;12,3,IF(VLOOKUP($A96,Resultaten!$A:$P,4,FALSE)&gt;6,4,IF(VLOOKUP($A96,Resultaten!$A:$P,4,FALSE)="",0,5)))))</f>
        <v>1</v>
      </c>
      <c r="J96" s="6">
        <f>IF(ISERROR(VLOOKUP($A96,BNT!$A:$H,5,FALSE)=TRUE),0,IF(VLOOKUP($A96,BNT!$A:$H,5,FALSE)="JA",2,0))</f>
        <v>0</v>
      </c>
      <c r="K96" s="6">
        <f>IF(ISERROR(VLOOKUP($A96,BNT!$A:$H,4,FALSE)=TRUE),0,IF(VLOOKUP($A96,BNT!$A:$H,4,FALSE)="JA",1,0))</f>
        <v>0</v>
      </c>
      <c r="L96" s="10">
        <f>SUM(C96:E96)+SUM(F96:K96)</f>
        <v>23</v>
      </c>
      <c r="M96" s="7">
        <f>IF(VLOOKUP($A96,Resultaten!$A:$P,11,FALSE)&gt;38,5,IF(VLOOKUP($A96,Resultaten!$A:$P,11,FALSE)&gt;28,10,IF(VLOOKUP($A96,Resultaten!$A:$P,11,FALSE)&gt;12,15,IF(VLOOKUP($A96,Resultaten!$A:$P,11,FALSE)&gt;6,20,IF(VLOOKUP($A96,Resultaten!$A:$P,11,FALSE)="",0,25)))))</f>
        <v>0</v>
      </c>
      <c r="N96" s="7">
        <f>IF(VLOOKUP($A96,Resultaten!$A:$P,12,FALSE)&gt;38,5,IF(VLOOKUP($A96,Resultaten!$A:$P,12,FALSE)&gt;28,10,IF(VLOOKUP($A96,Resultaten!$A:$P,12,FALSE)&gt;12,15,IF(VLOOKUP($A96,Resultaten!$A:$P,12,FALSE)&gt;6,20,IF(VLOOKUP($A96,Resultaten!$A:$P,12,FALSE)="",0,25)))))</f>
        <v>0</v>
      </c>
      <c r="O96" s="7">
        <f>IF(VLOOKUP($A96,Resultaten!$A:$P,5,FALSE)&gt;38,2,IF(VLOOKUP($A96,Resultaten!$A:$P,5,FALSE)&gt;28,4,IF(VLOOKUP($A96,Resultaten!$A:$P,5,FALSE)&gt;12,6,IF(VLOOKUP($A96,Resultaten!$A:$P,5,FALSE)&gt;6,8,IF(VLOOKUP($A96,Resultaten!$A:$P,5,FALSE)="",0,10)))))</f>
        <v>0</v>
      </c>
      <c r="P96" s="7">
        <f>IF(ISERROR(VLOOKUP($A96,BNT!$A:$H,4,FALSE)=TRUE),0,IF(VLOOKUP($A96,BNT!$A:$H,4,FALSE)="JA",2,0))</f>
        <v>0</v>
      </c>
      <c r="Q96" s="7">
        <f>IF(ISERROR(VLOOKUP($A96,BNT!$A:$H,3,FALSE)=TRUE),0,IF(VLOOKUP($A96,BNT!$A:$H,3,FALSE)="JA",1,0))</f>
        <v>0</v>
      </c>
      <c r="R96" s="16">
        <f>SUM(C96:E96)+SUM(M96:Q96)</f>
        <v>22</v>
      </c>
      <c r="S96" s="12">
        <f>IF(VLOOKUP($A96,Resultaten!$A:$P,12,FALSE)&gt;38,5,IF(VLOOKUP($A96,Resultaten!$A:$P,12,FALSE)&gt;28,10,IF(VLOOKUP($A96,Resultaten!$A:$P,12,FALSE)&gt;12,15,IF(VLOOKUP($A96,Resultaten!$A:$P,12,FALSE)&gt;6,20,IF(VLOOKUP($A96,Resultaten!$A:$P,12,FALSE)="",0,25)))))</f>
        <v>0</v>
      </c>
      <c r="T96" s="12">
        <f>IF(VLOOKUP($A96,Resultaten!$A:$P,13,FALSE)&gt;38,5,IF(VLOOKUP($A96,Resultaten!$A:$P,13,FALSE)&gt;28,10,IF(VLOOKUP($A96,Resultaten!$A:$P,13,FALSE)&gt;12,15,IF(VLOOKUP($A96,Resultaten!$A:$P,13,FALSE)&gt;6,20,IF(VLOOKUP($A96,Resultaten!$A:$P,13,FALSE)="",0,25)))))</f>
        <v>0</v>
      </c>
      <c r="U96" s="12">
        <f>IF(VLOOKUP($A96,Resultaten!$A:$P,6,FALSE)&gt;38,2,IF(VLOOKUP($A96,Resultaten!$A:$P,6,FALSE)&gt;28,4,IF(VLOOKUP($A96,Resultaten!$A:$P,6,FALSE)&gt;12,6,IF(VLOOKUP($A96,Resultaten!$A:$P,6,FALSE)&gt;6,8,IF(VLOOKUP($A96,Resultaten!$A:$P,6,FALSE)="",0,10)))))</f>
        <v>0</v>
      </c>
      <c r="V96" s="12">
        <f>IF(ISERROR(VLOOKUP($A96,BNT!$A:$H,3,FALSE)=TRUE),0,IF(VLOOKUP($A96,BNT!$A:$H,3,FALSE)="JA",2,0))</f>
        <v>0</v>
      </c>
      <c r="W96" s="14">
        <f>SUM(C96:E96)+SUM(S96:V96)</f>
        <v>22</v>
      </c>
    </row>
    <row r="97" spans="1:23" x14ac:dyDescent="0.25">
      <c r="A97" s="25">
        <v>1095</v>
      </c>
      <c r="B97" s="25" t="str">
        <f>VLOOKUP($A97,Para!$D$1:$E$996,2,FALSE)</f>
        <v>Koninklijke BBC Union Leopoldsburg</v>
      </c>
      <c r="C97" s="18">
        <f>VLOOKUP($A97,'Score Algemeen'!$A$3:$S$968,5,FALSE)</f>
        <v>2</v>
      </c>
      <c r="D97" s="18">
        <f>VLOOKUP($A97,'Score Algemeen'!$A:$S,10,FALSE)</f>
        <v>5</v>
      </c>
      <c r="E97" s="18">
        <f>VLOOKUP($A97,'Score Algemeen'!$A:$S,19,FALSE)</f>
        <v>8</v>
      </c>
      <c r="F97" s="6">
        <f>IF(VLOOKUP($A97,Resultaten!$A:$P,10,FALSE)&gt;34,5,IF(VLOOKUP($A97,Resultaten!$A:$P,10,FALSE)&gt;26,10,IF(VLOOKUP($A97,Resultaten!$A:$P,10,FALSE)&gt;12,15,IF(VLOOKUP($A97,Resultaten!$A:$P,10,FALSE)&gt;6,20,IF(VLOOKUP($A97,Resultaten!$A:$P,10,FALSE)="",0,25)))))</f>
        <v>0</v>
      </c>
      <c r="G97" s="6">
        <f>IF(VLOOKUP($A97,Resultaten!$A:$P,3,FALSE)&gt;34,1,IF(VLOOKUP($A97,Resultaten!$A:$P,3,FALSE)&gt;26,2,IF(VLOOKUP($A97,Resultaten!$A:$P,3,FALSE)&gt;12,3,IF(VLOOKUP($A97,Resultaten!$A:$P,3,FALSE)&gt;6,4,IF(VLOOKUP($A97,Resultaten!$A:$P,3,FALSE)="",0,5)))))</f>
        <v>0</v>
      </c>
      <c r="H97" s="6">
        <f>IF(VLOOKUP($A97,Resultaten!$A:$P,11,FALSE)&gt;38,5,IF(VLOOKUP($A97,Resultaten!$A:$P,11,FALSE)&gt;28,10,IF(VLOOKUP($A97,Resultaten!$A:$P,11,FALSE)&gt;12,15,IF(VLOOKUP($A97,Resultaten!$A:$P,11,FALSE)&gt;6,20,IF(VLOOKUP($A97,Resultaten!$A:$P,11,FALSE)="",0,25)))))</f>
        <v>0</v>
      </c>
      <c r="I97" s="6">
        <f>IF(VLOOKUP($A97,Resultaten!$A:$P,4,FALSE)&gt;38,1,IF(VLOOKUP($A97,Resultaten!$A:$P,4,FALSE)&gt;28,2,IF(VLOOKUP($A97,Resultaten!$A:$P,4,FALSE)&gt;12,3,IF(VLOOKUP($A97,Resultaten!$A:$P,4,FALSE)&gt;6,4,IF(VLOOKUP($A97,Resultaten!$A:$P,4,FALSE)="",0,5)))))</f>
        <v>0</v>
      </c>
      <c r="J97" s="6">
        <f>IF(ISERROR(VLOOKUP($A97,BNT!$A:$H,5,FALSE)=TRUE),0,IF(VLOOKUP($A97,BNT!$A:$H,5,FALSE)="JA",2,0))</f>
        <v>0</v>
      </c>
      <c r="K97" s="6">
        <f>IF(ISERROR(VLOOKUP($A97,BNT!$A:$H,4,FALSE)=TRUE),0,IF(VLOOKUP($A97,BNT!$A:$H,4,FALSE)="JA",1,0))</f>
        <v>0</v>
      </c>
      <c r="L97" s="10">
        <f>SUM(C97:E97)+SUM(F97:K97)</f>
        <v>15</v>
      </c>
      <c r="M97" s="7">
        <f>IF(VLOOKUP($A97,Resultaten!$A:$P,11,FALSE)&gt;38,5,IF(VLOOKUP($A97,Resultaten!$A:$P,11,FALSE)&gt;28,10,IF(VLOOKUP($A97,Resultaten!$A:$P,11,FALSE)&gt;12,15,IF(VLOOKUP($A97,Resultaten!$A:$P,11,FALSE)&gt;6,20,IF(VLOOKUP($A97,Resultaten!$A:$P,11,FALSE)="",0,25)))))</f>
        <v>0</v>
      </c>
      <c r="N97" s="7">
        <f>IF(VLOOKUP($A97,Resultaten!$A:$P,12,FALSE)&gt;38,5,IF(VLOOKUP($A97,Resultaten!$A:$P,12,FALSE)&gt;28,10,IF(VLOOKUP($A97,Resultaten!$A:$P,12,FALSE)&gt;12,15,IF(VLOOKUP($A97,Resultaten!$A:$P,12,FALSE)&gt;6,20,IF(VLOOKUP($A97,Resultaten!$A:$P,12,FALSE)="",0,25)))))</f>
        <v>5</v>
      </c>
      <c r="O97" s="7">
        <f>IF(VLOOKUP($A97,Resultaten!$A:$P,5,FALSE)&gt;38,2,IF(VLOOKUP($A97,Resultaten!$A:$P,5,FALSE)&gt;28,4,IF(VLOOKUP($A97,Resultaten!$A:$P,5,FALSE)&gt;12,6,IF(VLOOKUP($A97,Resultaten!$A:$P,5,FALSE)&gt;6,8,IF(VLOOKUP($A97,Resultaten!$A:$P,5,FALSE)="",0,10)))))</f>
        <v>0</v>
      </c>
      <c r="P97" s="7">
        <f>IF(ISERROR(VLOOKUP($A97,BNT!$A:$H,4,FALSE)=TRUE),0,IF(VLOOKUP($A97,BNT!$A:$H,4,FALSE)="JA",2,0))</f>
        <v>0</v>
      </c>
      <c r="Q97" s="7">
        <f>IF(ISERROR(VLOOKUP($A97,BNT!$A:$H,3,FALSE)=TRUE),0,IF(VLOOKUP($A97,BNT!$A:$H,3,FALSE)="JA",1,0))</f>
        <v>0</v>
      </c>
      <c r="R97" s="16">
        <f>SUM(C97:E97)+SUM(M97:Q97)</f>
        <v>20</v>
      </c>
      <c r="S97" s="12">
        <f>IF(VLOOKUP($A97,Resultaten!$A:$P,12,FALSE)&gt;38,5,IF(VLOOKUP($A97,Resultaten!$A:$P,12,FALSE)&gt;28,10,IF(VLOOKUP($A97,Resultaten!$A:$P,12,FALSE)&gt;12,15,IF(VLOOKUP($A97,Resultaten!$A:$P,12,FALSE)&gt;6,20,IF(VLOOKUP($A97,Resultaten!$A:$P,12,FALSE)="",0,25)))))</f>
        <v>5</v>
      </c>
      <c r="T97" s="12">
        <f>IF(VLOOKUP($A97,Resultaten!$A:$P,13,FALSE)&gt;38,5,IF(VLOOKUP($A97,Resultaten!$A:$P,13,FALSE)&gt;28,10,IF(VLOOKUP($A97,Resultaten!$A:$P,13,FALSE)&gt;12,15,IF(VLOOKUP($A97,Resultaten!$A:$P,13,FALSE)&gt;6,20,IF(VLOOKUP($A97,Resultaten!$A:$P,13,FALSE)="",0,25)))))</f>
        <v>0</v>
      </c>
      <c r="U97" s="12">
        <f>IF(VLOOKUP($A97,Resultaten!$A:$P,6,FALSE)&gt;38,2,IF(VLOOKUP($A97,Resultaten!$A:$P,6,FALSE)&gt;28,4,IF(VLOOKUP($A97,Resultaten!$A:$P,6,FALSE)&gt;12,6,IF(VLOOKUP($A97,Resultaten!$A:$P,6,FALSE)&gt;6,8,IF(VLOOKUP($A97,Resultaten!$A:$P,6,FALSE)="",0,10)))))</f>
        <v>2</v>
      </c>
      <c r="V97" s="12">
        <f>IF(ISERROR(VLOOKUP($A97,BNT!$A:$H,3,FALSE)=TRUE),0,IF(VLOOKUP($A97,BNT!$A:$H,3,FALSE)="JA",2,0))</f>
        <v>0</v>
      </c>
      <c r="W97" s="14">
        <f>SUM(C97:E97)+SUM(S97:V97)</f>
        <v>22</v>
      </c>
    </row>
    <row r="98" spans="1:23" x14ac:dyDescent="0.25">
      <c r="A98" s="25">
        <v>1132</v>
      </c>
      <c r="B98" s="25" t="str">
        <f>VLOOKUP($A98,Para!$D$1:$E$996,2,FALSE)</f>
        <v>Fellows Legal Brokers Ekeren BBC</v>
      </c>
      <c r="C98" s="18">
        <f>VLOOKUP($A98,'Score Algemeen'!$A$3:$S$968,5,FALSE)</f>
        <v>10</v>
      </c>
      <c r="D98" s="18">
        <f>VLOOKUP($A98,'Score Algemeen'!$A:$S,10,FALSE)</f>
        <v>5</v>
      </c>
      <c r="E98" s="18">
        <f>VLOOKUP($A98,'Score Algemeen'!$A:$S,19,FALSE)</f>
        <v>5</v>
      </c>
      <c r="F98" s="6">
        <f>IF(VLOOKUP($A98,Resultaten!$A:$P,10,FALSE)&gt;34,5,IF(VLOOKUP($A98,Resultaten!$A:$P,10,FALSE)&gt;26,10,IF(VLOOKUP($A98,Resultaten!$A:$P,10,FALSE)&gt;12,15,IF(VLOOKUP($A98,Resultaten!$A:$P,10,FALSE)&gt;6,20,IF(VLOOKUP($A98,Resultaten!$A:$P,10,FALSE)="",0,25)))))</f>
        <v>0</v>
      </c>
      <c r="G98" s="6">
        <f>IF(VLOOKUP($A98,Resultaten!$A:$P,3,FALSE)&gt;34,1,IF(VLOOKUP($A98,Resultaten!$A:$P,3,FALSE)&gt;26,2,IF(VLOOKUP($A98,Resultaten!$A:$P,3,FALSE)&gt;12,3,IF(VLOOKUP($A98,Resultaten!$A:$P,3,FALSE)&gt;6,4,IF(VLOOKUP($A98,Resultaten!$A:$P,3,FALSE)="",0,5)))))</f>
        <v>1</v>
      </c>
      <c r="H98" s="6">
        <f>IF(VLOOKUP($A98,Resultaten!$A:$P,11,FALSE)&gt;38,5,IF(VLOOKUP($A98,Resultaten!$A:$P,11,FALSE)&gt;28,10,IF(VLOOKUP($A98,Resultaten!$A:$P,11,FALSE)&gt;12,15,IF(VLOOKUP($A98,Resultaten!$A:$P,11,FALSE)&gt;6,20,IF(VLOOKUP($A98,Resultaten!$A:$P,11,FALSE)="",0,25)))))</f>
        <v>0</v>
      </c>
      <c r="I98" s="6">
        <f>IF(VLOOKUP($A98,Resultaten!$A:$P,4,FALSE)&gt;38,1,IF(VLOOKUP($A98,Resultaten!$A:$P,4,FALSE)&gt;28,2,IF(VLOOKUP($A98,Resultaten!$A:$P,4,FALSE)&gt;12,3,IF(VLOOKUP($A98,Resultaten!$A:$P,4,FALSE)&gt;6,4,IF(VLOOKUP($A98,Resultaten!$A:$P,4,FALSE)="",0,5)))))</f>
        <v>0</v>
      </c>
      <c r="J98" s="6">
        <f>IF(ISERROR(VLOOKUP($A98,BNT!$A:$H,5,FALSE)=TRUE),0,IF(VLOOKUP($A98,BNT!$A:$H,5,FALSE)="JA",2,0))</f>
        <v>0</v>
      </c>
      <c r="K98" s="6">
        <f>IF(ISERROR(VLOOKUP($A98,BNT!$A:$H,4,FALSE)=TRUE),0,IF(VLOOKUP($A98,BNT!$A:$H,4,FALSE)="JA",1,0))</f>
        <v>0</v>
      </c>
      <c r="L98" s="10">
        <f>SUM(C98:E98)+SUM(F98:K98)</f>
        <v>21</v>
      </c>
      <c r="M98" s="7">
        <f>IF(VLOOKUP($A98,Resultaten!$A:$P,11,FALSE)&gt;38,5,IF(VLOOKUP($A98,Resultaten!$A:$P,11,FALSE)&gt;28,10,IF(VLOOKUP($A98,Resultaten!$A:$P,11,FALSE)&gt;12,15,IF(VLOOKUP($A98,Resultaten!$A:$P,11,FALSE)&gt;6,20,IF(VLOOKUP($A98,Resultaten!$A:$P,11,FALSE)="",0,25)))))</f>
        <v>0</v>
      </c>
      <c r="N98" s="7">
        <f>IF(VLOOKUP($A98,Resultaten!$A:$P,12,FALSE)&gt;38,5,IF(VLOOKUP($A98,Resultaten!$A:$P,12,FALSE)&gt;28,10,IF(VLOOKUP($A98,Resultaten!$A:$P,12,FALSE)&gt;12,15,IF(VLOOKUP($A98,Resultaten!$A:$P,12,FALSE)&gt;6,20,IF(VLOOKUP($A98,Resultaten!$A:$P,12,FALSE)="",0,25)))))</f>
        <v>0</v>
      </c>
      <c r="O98" s="7">
        <f>IF(VLOOKUP($A98,Resultaten!$A:$P,5,FALSE)&gt;38,2,IF(VLOOKUP($A98,Resultaten!$A:$P,5,FALSE)&gt;28,4,IF(VLOOKUP($A98,Resultaten!$A:$P,5,FALSE)&gt;12,6,IF(VLOOKUP($A98,Resultaten!$A:$P,5,FALSE)&gt;6,8,IF(VLOOKUP($A98,Resultaten!$A:$P,5,FALSE)="",0,10)))))</f>
        <v>0</v>
      </c>
      <c r="P98" s="7">
        <f>IF(ISERROR(VLOOKUP($A98,BNT!$A:$H,4,FALSE)=TRUE),0,IF(VLOOKUP($A98,BNT!$A:$H,4,FALSE)="JA",2,0))</f>
        <v>0</v>
      </c>
      <c r="Q98" s="7">
        <f>IF(ISERROR(VLOOKUP($A98,BNT!$A:$H,3,FALSE)=TRUE),0,IF(VLOOKUP($A98,BNT!$A:$H,3,FALSE)="JA",1,0))</f>
        <v>0</v>
      </c>
      <c r="R98" s="16">
        <f>SUM(C98:E98)+SUM(M98:Q98)</f>
        <v>20</v>
      </c>
      <c r="S98" s="12">
        <f>IF(VLOOKUP($A98,Resultaten!$A:$P,12,FALSE)&gt;38,5,IF(VLOOKUP($A98,Resultaten!$A:$P,12,FALSE)&gt;28,10,IF(VLOOKUP($A98,Resultaten!$A:$P,12,FALSE)&gt;12,15,IF(VLOOKUP($A98,Resultaten!$A:$P,12,FALSE)&gt;6,20,IF(VLOOKUP($A98,Resultaten!$A:$P,12,FALSE)="",0,25)))))</f>
        <v>0</v>
      </c>
      <c r="T98" s="12">
        <f>IF(VLOOKUP($A98,Resultaten!$A:$P,13,FALSE)&gt;38,5,IF(VLOOKUP($A98,Resultaten!$A:$P,13,FALSE)&gt;28,10,IF(VLOOKUP($A98,Resultaten!$A:$P,13,FALSE)&gt;12,15,IF(VLOOKUP($A98,Resultaten!$A:$P,13,FALSE)&gt;6,20,IF(VLOOKUP($A98,Resultaten!$A:$P,13,FALSE)="",0,25)))))</f>
        <v>0</v>
      </c>
      <c r="U98" s="12">
        <f>IF(VLOOKUP($A98,Resultaten!$A:$P,6,FALSE)&gt;38,2,IF(VLOOKUP($A98,Resultaten!$A:$P,6,FALSE)&gt;28,4,IF(VLOOKUP($A98,Resultaten!$A:$P,6,FALSE)&gt;12,6,IF(VLOOKUP($A98,Resultaten!$A:$P,6,FALSE)&gt;6,8,IF(VLOOKUP($A98,Resultaten!$A:$P,6,FALSE)="",0,10)))))</f>
        <v>2</v>
      </c>
      <c r="V98" s="12">
        <f>IF(ISERROR(VLOOKUP($A98,BNT!$A:$H,3,FALSE)=TRUE),0,IF(VLOOKUP($A98,BNT!$A:$H,3,FALSE)="JA",2,0))</f>
        <v>0</v>
      </c>
      <c r="W98" s="14">
        <f>SUM(C98:E98)+SUM(S98:V98)</f>
        <v>22</v>
      </c>
    </row>
    <row r="99" spans="1:23" x14ac:dyDescent="0.25">
      <c r="A99" s="25">
        <v>844</v>
      </c>
      <c r="B99" s="25" t="str">
        <f>VLOOKUP($A99,Para!$D$1:$E$996,2,FALSE)</f>
        <v>Koninklijke Herentalse BBC</v>
      </c>
      <c r="C99" s="18">
        <f>VLOOKUP($A99,'Score Algemeen'!$A$3:$S$968,5,FALSE)</f>
        <v>8</v>
      </c>
      <c r="D99" s="18">
        <f>VLOOKUP($A99,'Score Algemeen'!$A:$S,10,FALSE)</f>
        <v>1</v>
      </c>
      <c r="E99" s="18">
        <f>VLOOKUP($A99,'Score Algemeen'!$A:$S,19,FALSE)</f>
        <v>8</v>
      </c>
      <c r="F99" s="6">
        <f>IF(VLOOKUP($A99,Resultaten!$A:$P,10,FALSE)&gt;34,5,IF(VLOOKUP($A99,Resultaten!$A:$P,10,FALSE)&gt;26,10,IF(VLOOKUP($A99,Resultaten!$A:$P,10,FALSE)&gt;12,15,IF(VLOOKUP($A99,Resultaten!$A:$P,10,FALSE)&gt;6,20,IF(VLOOKUP($A99,Resultaten!$A:$P,10,FALSE)="",0,25)))))</f>
        <v>5</v>
      </c>
      <c r="G99" s="6">
        <f>IF(VLOOKUP($A99,Resultaten!$A:$P,3,FALSE)&gt;34,1,IF(VLOOKUP($A99,Resultaten!$A:$P,3,FALSE)&gt;26,2,IF(VLOOKUP($A99,Resultaten!$A:$P,3,FALSE)&gt;12,3,IF(VLOOKUP($A99,Resultaten!$A:$P,3,FALSE)&gt;6,4,IF(VLOOKUP($A99,Resultaten!$A:$P,3,FALSE)="",0,5)))))</f>
        <v>0</v>
      </c>
      <c r="H99" s="6">
        <f>IF(VLOOKUP($A99,Resultaten!$A:$P,11,FALSE)&gt;38,5,IF(VLOOKUP($A99,Resultaten!$A:$P,11,FALSE)&gt;28,10,IF(VLOOKUP($A99,Resultaten!$A:$P,11,FALSE)&gt;12,15,IF(VLOOKUP($A99,Resultaten!$A:$P,11,FALSE)&gt;6,20,IF(VLOOKUP($A99,Resultaten!$A:$P,11,FALSE)="",0,25)))))</f>
        <v>0</v>
      </c>
      <c r="I99" s="6">
        <f>IF(VLOOKUP($A99,Resultaten!$A:$P,4,FALSE)&gt;38,1,IF(VLOOKUP($A99,Resultaten!$A:$P,4,FALSE)&gt;28,2,IF(VLOOKUP($A99,Resultaten!$A:$P,4,FALSE)&gt;12,3,IF(VLOOKUP($A99,Resultaten!$A:$P,4,FALSE)&gt;6,4,IF(VLOOKUP($A99,Resultaten!$A:$P,4,FALSE)="",0,5)))))</f>
        <v>0</v>
      </c>
      <c r="J99" s="6">
        <f>IF(ISERROR(VLOOKUP($A99,BNT!$A:$H,5,FALSE)=TRUE),0,IF(VLOOKUP($A99,BNT!$A:$H,5,FALSE)="JA",2,0))</f>
        <v>0</v>
      </c>
      <c r="K99" s="6">
        <f>IF(ISERROR(VLOOKUP($A99,BNT!$A:$H,4,FALSE)=TRUE),0,IF(VLOOKUP($A99,BNT!$A:$H,4,FALSE)="JA",1,0))</f>
        <v>0</v>
      </c>
      <c r="L99" s="10">
        <f>SUM(C99:E99)+SUM(F99:K99)</f>
        <v>22</v>
      </c>
      <c r="M99" s="7">
        <f>IF(VLOOKUP($A99,Resultaten!$A:$P,11,FALSE)&gt;38,5,IF(VLOOKUP($A99,Resultaten!$A:$P,11,FALSE)&gt;28,10,IF(VLOOKUP($A99,Resultaten!$A:$P,11,FALSE)&gt;12,15,IF(VLOOKUP($A99,Resultaten!$A:$P,11,FALSE)&gt;6,20,IF(VLOOKUP($A99,Resultaten!$A:$P,11,FALSE)="",0,25)))))</f>
        <v>0</v>
      </c>
      <c r="N99" s="7">
        <f>IF(VLOOKUP($A99,Resultaten!$A:$P,12,FALSE)&gt;38,5,IF(VLOOKUP($A99,Resultaten!$A:$P,12,FALSE)&gt;28,10,IF(VLOOKUP($A99,Resultaten!$A:$P,12,FALSE)&gt;12,15,IF(VLOOKUP($A99,Resultaten!$A:$P,12,FALSE)&gt;6,20,IF(VLOOKUP($A99,Resultaten!$A:$P,12,FALSE)="",0,25)))))</f>
        <v>0</v>
      </c>
      <c r="O99" s="7">
        <f>IF(VLOOKUP($A99,Resultaten!$A:$P,5,FALSE)&gt;38,2,IF(VLOOKUP($A99,Resultaten!$A:$P,5,FALSE)&gt;28,4,IF(VLOOKUP($A99,Resultaten!$A:$P,5,FALSE)&gt;12,6,IF(VLOOKUP($A99,Resultaten!$A:$P,5,FALSE)&gt;6,8,IF(VLOOKUP($A99,Resultaten!$A:$P,5,FALSE)="",0,10)))))</f>
        <v>0</v>
      </c>
      <c r="P99" s="7">
        <f>IF(ISERROR(VLOOKUP($A99,BNT!$A:$H,4,FALSE)=TRUE),0,IF(VLOOKUP($A99,BNT!$A:$H,4,FALSE)="JA",2,0))</f>
        <v>0</v>
      </c>
      <c r="Q99" s="7">
        <f>IF(ISERROR(VLOOKUP($A99,BNT!$A:$H,3,FALSE)=TRUE),0,IF(VLOOKUP($A99,BNT!$A:$H,3,FALSE)="JA",1,0))</f>
        <v>0</v>
      </c>
      <c r="R99" s="16">
        <f>SUM(C99:E99)+SUM(M99:Q99)</f>
        <v>17</v>
      </c>
      <c r="S99" s="12">
        <f>IF(VLOOKUP($A99,Resultaten!$A:$P,12,FALSE)&gt;38,5,IF(VLOOKUP($A99,Resultaten!$A:$P,12,FALSE)&gt;28,10,IF(VLOOKUP($A99,Resultaten!$A:$P,12,FALSE)&gt;12,15,IF(VLOOKUP($A99,Resultaten!$A:$P,12,FALSE)&gt;6,20,IF(VLOOKUP($A99,Resultaten!$A:$P,12,FALSE)="",0,25)))))</f>
        <v>0</v>
      </c>
      <c r="T99" s="12">
        <f>IF(VLOOKUP($A99,Resultaten!$A:$P,13,FALSE)&gt;38,5,IF(VLOOKUP($A99,Resultaten!$A:$P,13,FALSE)&gt;28,10,IF(VLOOKUP($A99,Resultaten!$A:$P,13,FALSE)&gt;12,15,IF(VLOOKUP($A99,Resultaten!$A:$P,13,FALSE)&gt;6,20,IF(VLOOKUP($A99,Resultaten!$A:$P,13,FALSE)="",0,25)))))</f>
        <v>5</v>
      </c>
      <c r="U99" s="12">
        <f>IF(VLOOKUP($A99,Resultaten!$A:$P,6,FALSE)&gt;38,2,IF(VLOOKUP($A99,Resultaten!$A:$P,6,FALSE)&gt;28,4,IF(VLOOKUP($A99,Resultaten!$A:$P,6,FALSE)&gt;12,6,IF(VLOOKUP($A99,Resultaten!$A:$P,6,FALSE)&gt;6,8,IF(VLOOKUP($A99,Resultaten!$A:$P,6,FALSE)="",0,10)))))</f>
        <v>0</v>
      </c>
      <c r="V99" s="12">
        <f>IF(ISERROR(VLOOKUP($A99,BNT!$A:$H,3,FALSE)=TRUE),0,IF(VLOOKUP($A99,BNT!$A:$H,3,FALSE)="JA",2,0))</f>
        <v>0</v>
      </c>
      <c r="W99" s="14">
        <f>SUM(C99:E99)+SUM(S99:V99)</f>
        <v>22</v>
      </c>
    </row>
    <row r="100" spans="1:23" x14ac:dyDescent="0.25">
      <c r="A100" s="25">
        <v>1862</v>
      </c>
      <c r="B100" s="25" t="str">
        <f>VLOOKUP($A100,Para!$D$1:$E$996,2,FALSE)</f>
        <v>BBC Assenede</v>
      </c>
      <c r="C100" s="18">
        <f>VLOOKUP($A100,'Score Algemeen'!$A$3:$S$968,5,FALSE)</f>
        <v>10</v>
      </c>
      <c r="D100" s="18">
        <f>VLOOKUP($A100,'Score Algemeen'!$A:$S,10,FALSE)</f>
        <v>2</v>
      </c>
      <c r="E100" s="18">
        <f>VLOOKUP($A100,'Score Algemeen'!$A:$S,19,FALSE)</f>
        <v>5</v>
      </c>
      <c r="F100" s="6">
        <f>IF(VLOOKUP($A100,Resultaten!$A:$P,10,FALSE)&gt;34,5,IF(VLOOKUP($A100,Resultaten!$A:$P,10,FALSE)&gt;26,10,IF(VLOOKUP($A100,Resultaten!$A:$P,10,FALSE)&gt;12,15,IF(VLOOKUP($A100,Resultaten!$A:$P,10,FALSE)&gt;6,20,IF(VLOOKUP($A100,Resultaten!$A:$P,10,FALSE)="",0,25)))))</f>
        <v>0</v>
      </c>
      <c r="G100" s="6">
        <f>IF(VLOOKUP($A100,Resultaten!$A:$P,3,FALSE)&gt;34,1,IF(VLOOKUP($A100,Resultaten!$A:$P,3,FALSE)&gt;26,2,IF(VLOOKUP($A100,Resultaten!$A:$P,3,FALSE)&gt;12,3,IF(VLOOKUP($A100,Resultaten!$A:$P,3,FALSE)&gt;6,4,IF(VLOOKUP($A100,Resultaten!$A:$P,3,FALSE)="",0,5)))))</f>
        <v>0</v>
      </c>
      <c r="H100" s="6">
        <f>IF(VLOOKUP($A100,Resultaten!$A:$P,11,FALSE)&gt;38,5,IF(VLOOKUP($A100,Resultaten!$A:$P,11,FALSE)&gt;28,10,IF(VLOOKUP($A100,Resultaten!$A:$P,11,FALSE)&gt;12,15,IF(VLOOKUP($A100,Resultaten!$A:$P,11,FALSE)&gt;6,20,IF(VLOOKUP($A100,Resultaten!$A:$P,11,FALSE)="",0,25)))))</f>
        <v>0</v>
      </c>
      <c r="I100" s="6">
        <f>IF(VLOOKUP($A100,Resultaten!$A:$P,4,FALSE)&gt;38,1,IF(VLOOKUP($A100,Resultaten!$A:$P,4,FALSE)&gt;28,2,IF(VLOOKUP($A100,Resultaten!$A:$P,4,FALSE)&gt;12,3,IF(VLOOKUP($A100,Resultaten!$A:$P,4,FALSE)&gt;6,4,IF(VLOOKUP($A100,Resultaten!$A:$P,4,FALSE)="",0,5)))))</f>
        <v>0</v>
      </c>
      <c r="J100" s="6">
        <f>IF(ISERROR(VLOOKUP($A100,BNT!$A:$H,5,FALSE)=TRUE),0,IF(VLOOKUP($A100,BNT!$A:$H,5,FALSE)="JA",2,0))</f>
        <v>0</v>
      </c>
      <c r="K100" s="6">
        <f>IF(ISERROR(VLOOKUP($A100,BNT!$A:$H,4,FALSE)=TRUE),0,IF(VLOOKUP($A100,BNT!$A:$H,4,FALSE)="JA",1,0))</f>
        <v>0</v>
      </c>
      <c r="L100" s="10">
        <f>SUM(C100:E100)+SUM(F100:K100)</f>
        <v>17</v>
      </c>
      <c r="M100" s="7">
        <f>IF(VLOOKUP($A100,Resultaten!$A:$P,11,FALSE)&gt;38,5,IF(VLOOKUP($A100,Resultaten!$A:$P,11,FALSE)&gt;28,10,IF(VLOOKUP($A100,Resultaten!$A:$P,11,FALSE)&gt;12,15,IF(VLOOKUP($A100,Resultaten!$A:$P,11,FALSE)&gt;6,20,IF(VLOOKUP($A100,Resultaten!$A:$P,11,FALSE)="",0,25)))))</f>
        <v>0</v>
      </c>
      <c r="N100" s="7">
        <f>IF(VLOOKUP($A100,Resultaten!$A:$P,12,FALSE)&gt;38,5,IF(VLOOKUP($A100,Resultaten!$A:$P,12,FALSE)&gt;28,10,IF(VLOOKUP($A100,Resultaten!$A:$P,12,FALSE)&gt;12,15,IF(VLOOKUP($A100,Resultaten!$A:$P,12,FALSE)&gt;6,20,IF(VLOOKUP($A100,Resultaten!$A:$P,12,FALSE)="",0,25)))))</f>
        <v>0</v>
      </c>
      <c r="O100" s="7">
        <f>IF(VLOOKUP($A100,Resultaten!$A:$P,5,FALSE)&gt;38,2,IF(VLOOKUP($A100,Resultaten!$A:$P,5,FALSE)&gt;28,4,IF(VLOOKUP($A100,Resultaten!$A:$P,5,FALSE)&gt;12,6,IF(VLOOKUP($A100,Resultaten!$A:$P,5,FALSE)&gt;6,8,IF(VLOOKUP($A100,Resultaten!$A:$P,5,FALSE)="",0,10)))))</f>
        <v>0</v>
      </c>
      <c r="P100" s="7">
        <f>IF(ISERROR(VLOOKUP($A100,BNT!$A:$H,4,FALSE)=TRUE),0,IF(VLOOKUP($A100,BNT!$A:$H,4,FALSE)="JA",2,0))</f>
        <v>0</v>
      </c>
      <c r="Q100" s="7">
        <f>IF(ISERROR(VLOOKUP($A100,BNT!$A:$H,3,FALSE)=TRUE),0,IF(VLOOKUP($A100,BNT!$A:$H,3,FALSE)="JA",1,0))</f>
        <v>0</v>
      </c>
      <c r="R100" s="16">
        <f>SUM(C100:E100)+SUM(M100:Q100)</f>
        <v>17</v>
      </c>
      <c r="S100" s="12">
        <f>IF(VLOOKUP($A100,Resultaten!$A:$P,12,FALSE)&gt;38,5,IF(VLOOKUP($A100,Resultaten!$A:$P,12,FALSE)&gt;28,10,IF(VLOOKUP($A100,Resultaten!$A:$P,12,FALSE)&gt;12,15,IF(VLOOKUP($A100,Resultaten!$A:$P,12,FALSE)&gt;6,20,IF(VLOOKUP($A100,Resultaten!$A:$P,12,FALSE)="",0,25)))))</f>
        <v>0</v>
      </c>
      <c r="T100" s="12">
        <f>IF(VLOOKUP($A100,Resultaten!$A:$P,13,FALSE)&gt;38,5,IF(VLOOKUP($A100,Resultaten!$A:$P,13,FALSE)&gt;28,10,IF(VLOOKUP($A100,Resultaten!$A:$P,13,FALSE)&gt;12,15,IF(VLOOKUP($A100,Resultaten!$A:$P,13,FALSE)&gt;6,20,IF(VLOOKUP($A100,Resultaten!$A:$P,13,FALSE)="",0,25)))))</f>
        <v>5</v>
      </c>
      <c r="U100" s="12">
        <f>IF(VLOOKUP($A100,Resultaten!$A:$P,6,FALSE)&gt;38,2,IF(VLOOKUP($A100,Resultaten!$A:$P,6,FALSE)&gt;28,4,IF(VLOOKUP($A100,Resultaten!$A:$P,6,FALSE)&gt;12,6,IF(VLOOKUP($A100,Resultaten!$A:$P,6,FALSE)&gt;6,8,IF(VLOOKUP($A100,Resultaten!$A:$P,6,FALSE)="",0,10)))))</f>
        <v>0</v>
      </c>
      <c r="V100" s="12">
        <f>IF(ISERROR(VLOOKUP($A100,BNT!$A:$H,3,FALSE)=TRUE),0,IF(VLOOKUP($A100,BNT!$A:$H,3,FALSE)="JA",2,0))</f>
        <v>0</v>
      </c>
      <c r="W100" s="14">
        <f>SUM(C100:E100)+SUM(S100:V100)</f>
        <v>22</v>
      </c>
    </row>
    <row r="101" spans="1:23" x14ac:dyDescent="0.25">
      <c r="A101" s="25">
        <v>1216</v>
      </c>
      <c r="B101" s="25" t="str">
        <f>VLOOKUP($A101,Para!$D$1:$E$996,2,FALSE)</f>
        <v>K. Vabco Mol BBC</v>
      </c>
      <c r="C101" s="18">
        <f>VLOOKUP($A101,'Score Algemeen'!$A$3:$S$968,5,FALSE)</f>
        <v>10</v>
      </c>
      <c r="D101" s="18">
        <f>VLOOKUP($A101,'Score Algemeen'!$A:$S,10,FALSE)</f>
        <v>6</v>
      </c>
      <c r="E101" s="18">
        <f>VLOOKUP($A101,'Score Algemeen'!$A:$S,19,FALSE)</f>
        <v>5</v>
      </c>
      <c r="F101" s="6">
        <f>IF(VLOOKUP($A101,Resultaten!$A:$P,10,FALSE)&gt;34,5,IF(VLOOKUP($A101,Resultaten!$A:$P,10,FALSE)&gt;26,10,IF(VLOOKUP($A101,Resultaten!$A:$P,10,FALSE)&gt;12,15,IF(VLOOKUP($A101,Resultaten!$A:$P,10,FALSE)&gt;6,20,IF(VLOOKUP($A101,Resultaten!$A:$P,10,FALSE)="",0,25)))))</f>
        <v>0</v>
      </c>
      <c r="G101" s="6">
        <f>IF(VLOOKUP($A101,Resultaten!$A:$P,3,FALSE)&gt;34,1,IF(VLOOKUP($A101,Resultaten!$A:$P,3,FALSE)&gt;26,2,IF(VLOOKUP($A101,Resultaten!$A:$P,3,FALSE)&gt;12,3,IF(VLOOKUP($A101,Resultaten!$A:$P,3,FALSE)&gt;6,4,IF(VLOOKUP($A101,Resultaten!$A:$P,3,FALSE)="",0,5)))))</f>
        <v>0</v>
      </c>
      <c r="H101" s="6">
        <f>IF(VLOOKUP($A101,Resultaten!$A:$P,11,FALSE)&gt;38,5,IF(VLOOKUP($A101,Resultaten!$A:$P,11,FALSE)&gt;28,10,IF(VLOOKUP($A101,Resultaten!$A:$P,11,FALSE)&gt;12,15,IF(VLOOKUP($A101,Resultaten!$A:$P,11,FALSE)&gt;6,20,IF(VLOOKUP($A101,Resultaten!$A:$P,11,FALSE)="",0,25)))))</f>
        <v>5</v>
      </c>
      <c r="I101" s="6">
        <f>IF(VLOOKUP($A101,Resultaten!$A:$P,4,FALSE)&gt;38,1,IF(VLOOKUP($A101,Resultaten!$A:$P,4,FALSE)&gt;28,2,IF(VLOOKUP($A101,Resultaten!$A:$P,4,FALSE)&gt;12,3,IF(VLOOKUP($A101,Resultaten!$A:$P,4,FALSE)&gt;6,4,IF(VLOOKUP($A101,Resultaten!$A:$P,4,FALSE)="",0,5)))))</f>
        <v>0</v>
      </c>
      <c r="J101" s="6">
        <f>IF(ISERROR(VLOOKUP($A101,BNT!$A:$H,5,FALSE)=TRUE),0,IF(VLOOKUP($A101,BNT!$A:$H,5,FALSE)="JA",2,0))</f>
        <v>0</v>
      </c>
      <c r="K101" s="6">
        <f>IF(ISERROR(VLOOKUP($A101,BNT!$A:$H,4,FALSE)=TRUE),0,IF(VLOOKUP($A101,BNT!$A:$H,4,FALSE)="JA",1,0))</f>
        <v>0</v>
      </c>
      <c r="L101" s="10">
        <f>SUM(C101:E101)+SUM(F101:K101)</f>
        <v>26</v>
      </c>
      <c r="M101" s="7">
        <f>IF(VLOOKUP($A101,Resultaten!$A:$P,11,FALSE)&gt;38,5,IF(VLOOKUP($A101,Resultaten!$A:$P,11,FALSE)&gt;28,10,IF(VLOOKUP($A101,Resultaten!$A:$P,11,FALSE)&gt;12,15,IF(VLOOKUP($A101,Resultaten!$A:$P,11,FALSE)&gt;6,20,IF(VLOOKUP($A101,Resultaten!$A:$P,11,FALSE)="",0,25)))))</f>
        <v>5</v>
      </c>
      <c r="N101" s="7">
        <f>IF(VLOOKUP($A101,Resultaten!$A:$P,12,FALSE)&gt;38,5,IF(VLOOKUP($A101,Resultaten!$A:$P,12,FALSE)&gt;28,10,IF(VLOOKUP($A101,Resultaten!$A:$P,12,FALSE)&gt;12,15,IF(VLOOKUP($A101,Resultaten!$A:$P,12,FALSE)&gt;6,20,IF(VLOOKUP($A101,Resultaten!$A:$P,12,FALSE)="",0,25)))))</f>
        <v>0</v>
      </c>
      <c r="O101" s="7">
        <f>IF(VLOOKUP($A101,Resultaten!$A:$P,5,FALSE)&gt;38,2,IF(VLOOKUP($A101,Resultaten!$A:$P,5,FALSE)&gt;28,4,IF(VLOOKUP($A101,Resultaten!$A:$P,5,FALSE)&gt;12,6,IF(VLOOKUP($A101,Resultaten!$A:$P,5,FALSE)&gt;6,8,IF(VLOOKUP($A101,Resultaten!$A:$P,5,FALSE)="",0,10)))))</f>
        <v>2</v>
      </c>
      <c r="P101" s="7">
        <f>IF(ISERROR(VLOOKUP($A101,BNT!$A:$H,4,FALSE)=TRUE),0,IF(VLOOKUP($A101,BNT!$A:$H,4,FALSE)="JA",2,0))</f>
        <v>0</v>
      </c>
      <c r="Q101" s="7">
        <f>IF(ISERROR(VLOOKUP($A101,BNT!$A:$H,3,FALSE)=TRUE),0,IF(VLOOKUP($A101,BNT!$A:$H,3,FALSE)="JA",1,0))</f>
        <v>0</v>
      </c>
      <c r="R101" s="16">
        <f>SUM(C101:E101)+SUM(M101:Q101)</f>
        <v>28</v>
      </c>
      <c r="S101" s="12">
        <f>IF(VLOOKUP($A101,Resultaten!$A:$P,12,FALSE)&gt;38,5,IF(VLOOKUP($A101,Resultaten!$A:$P,12,FALSE)&gt;28,10,IF(VLOOKUP($A101,Resultaten!$A:$P,12,FALSE)&gt;12,15,IF(VLOOKUP($A101,Resultaten!$A:$P,12,FALSE)&gt;6,20,IF(VLOOKUP($A101,Resultaten!$A:$P,12,FALSE)="",0,25)))))</f>
        <v>0</v>
      </c>
      <c r="T101" s="12">
        <f>IF(VLOOKUP($A101,Resultaten!$A:$P,13,FALSE)&gt;38,5,IF(VLOOKUP($A101,Resultaten!$A:$P,13,FALSE)&gt;28,10,IF(VLOOKUP($A101,Resultaten!$A:$P,13,FALSE)&gt;12,15,IF(VLOOKUP($A101,Resultaten!$A:$P,13,FALSE)&gt;6,20,IF(VLOOKUP($A101,Resultaten!$A:$P,13,FALSE)="",0,25)))))</f>
        <v>0</v>
      </c>
      <c r="U101" s="12">
        <f>IF(VLOOKUP($A101,Resultaten!$A:$P,6,FALSE)&gt;38,2,IF(VLOOKUP($A101,Resultaten!$A:$P,6,FALSE)&gt;28,4,IF(VLOOKUP($A101,Resultaten!$A:$P,6,FALSE)&gt;12,6,IF(VLOOKUP($A101,Resultaten!$A:$P,6,FALSE)&gt;6,8,IF(VLOOKUP($A101,Resultaten!$A:$P,6,FALSE)="",0,10)))))</f>
        <v>0</v>
      </c>
      <c r="V101" s="12">
        <f>IF(ISERROR(VLOOKUP($A101,BNT!$A:$H,3,FALSE)=TRUE),0,IF(VLOOKUP($A101,BNT!$A:$H,3,FALSE)="JA",2,0))</f>
        <v>0</v>
      </c>
      <c r="W101" s="14">
        <f>SUM(C101:E101)+SUM(S101:V101)</f>
        <v>21</v>
      </c>
    </row>
    <row r="102" spans="1:23" x14ac:dyDescent="0.25">
      <c r="A102" s="25">
        <v>2219</v>
      </c>
      <c r="B102" s="25" t="str">
        <f>VLOOKUP($A102,Para!$D$1:$E$996,2,FALSE)</f>
        <v>Basket Stabroek</v>
      </c>
      <c r="C102" s="18">
        <f>VLOOKUP($A102,'Score Algemeen'!$A$3:$S$968,5,FALSE)</f>
        <v>10</v>
      </c>
      <c r="D102" s="18">
        <f>VLOOKUP($A102,'Score Algemeen'!$A:$S,10,FALSE)</f>
        <v>4</v>
      </c>
      <c r="E102" s="18">
        <f>VLOOKUP($A102,'Score Algemeen'!$A:$S,19,FALSE)</f>
        <v>7</v>
      </c>
      <c r="F102" s="6">
        <f>IF(VLOOKUP($A102,Resultaten!$A:$P,10,FALSE)&gt;34,5,IF(VLOOKUP($A102,Resultaten!$A:$P,10,FALSE)&gt;26,10,IF(VLOOKUP($A102,Resultaten!$A:$P,10,FALSE)&gt;12,15,IF(VLOOKUP($A102,Resultaten!$A:$P,10,FALSE)&gt;6,20,IF(VLOOKUP($A102,Resultaten!$A:$P,10,FALSE)="",0,25)))))</f>
        <v>5</v>
      </c>
      <c r="G102" s="6">
        <f>IF(VLOOKUP($A102,Resultaten!$A:$P,3,FALSE)&gt;34,1,IF(VLOOKUP($A102,Resultaten!$A:$P,3,FALSE)&gt;26,2,IF(VLOOKUP($A102,Resultaten!$A:$P,3,FALSE)&gt;12,3,IF(VLOOKUP($A102,Resultaten!$A:$P,3,FALSE)&gt;6,4,IF(VLOOKUP($A102,Resultaten!$A:$P,3,FALSE)="",0,5)))))</f>
        <v>1</v>
      </c>
      <c r="H102" s="6">
        <f>IF(VLOOKUP($A102,Resultaten!$A:$P,11,FALSE)&gt;38,5,IF(VLOOKUP($A102,Resultaten!$A:$P,11,FALSE)&gt;28,10,IF(VLOOKUP($A102,Resultaten!$A:$P,11,FALSE)&gt;12,15,IF(VLOOKUP($A102,Resultaten!$A:$P,11,FALSE)&gt;6,20,IF(VLOOKUP($A102,Resultaten!$A:$P,11,FALSE)="",0,25)))))</f>
        <v>5</v>
      </c>
      <c r="I102" s="6">
        <f>IF(VLOOKUP($A102,Resultaten!$A:$P,4,FALSE)&gt;38,1,IF(VLOOKUP($A102,Resultaten!$A:$P,4,FALSE)&gt;28,2,IF(VLOOKUP($A102,Resultaten!$A:$P,4,FALSE)&gt;12,3,IF(VLOOKUP($A102,Resultaten!$A:$P,4,FALSE)&gt;6,4,IF(VLOOKUP($A102,Resultaten!$A:$P,4,FALSE)="",0,5)))))</f>
        <v>0</v>
      </c>
      <c r="J102" s="6">
        <f>IF(ISERROR(VLOOKUP($A102,BNT!$A:$H,5,FALSE)=TRUE),0,IF(VLOOKUP($A102,BNT!$A:$H,5,FALSE)="JA",2,0))</f>
        <v>0</v>
      </c>
      <c r="K102" s="6">
        <f>IF(ISERROR(VLOOKUP($A102,BNT!$A:$H,4,FALSE)=TRUE),0,IF(VLOOKUP($A102,BNT!$A:$H,4,FALSE)="JA",1,0))</f>
        <v>0</v>
      </c>
      <c r="L102" s="10">
        <f>SUM(C102:E102)+SUM(F102:K102)</f>
        <v>32</v>
      </c>
      <c r="M102" s="7">
        <f>IF(VLOOKUP($A102,Resultaten!$A:$P,11,FALSE)&gt;38,5,IF(VLOOKUP($A102,Resultaten!$A:$P,11,FALSE)&gt;28,10,IF(VLOOKUP($A102,Resultaten!$A:$P,11,FALSE)&gt;12,15,IF(VLOOKUP($A102,Resultaten!$A:$P,11,FALSE)&gt;6,20,IF(VLOOKUP($A102,Resultaten!$A:$P,11,FALSE)="",0,25)))))</f>
        <v>5</v>
      </c>
      <c r="N102" s="7">
        <f>IF(VLOOKUP($A102,Resultaten!$A:$P,12,FALSE)&gt;38,5,IF(VLOOKUP($A102,Resultaten!$A:$P,12,FALSE)&gt;28,10,IF(VLOOKUP($A102,Resultaten!$A:$P,12,FALSE)&gt;12,15,IF(VLOOKUP($A102,Resultaten!$A:$P,12,FALSE)&gt;6,20,IF(VLOOKUP($A102,Resultaten!$A:$P,12,FALSE)="",0,25)))))</f>
        <v>0</v>
      </c>
      <c r="O102" s="7">
        <f>IF(VLOOKUP($A102,Resultaten!$A:$P,5,FALSE)&gt;38,2,IF(VLOOKUP($A102,Resultaten!$A:$P,5,FALSE)&gt;28,4,IF(VLOOKUP($A102,Resultaten!$A:$P,5,FALSE)&gt;12,6,IF(VLOOKUP($A102,Resultaten!$A:$P,5,FALSE)&gt;6,8,IF(VLOOKUP($A102,Resultaten!$A:$P,5,FALSE)="",0,10)))))</f>
        <v>0</v>
      </c>
      <c r="P102" s="7">
        <f>IF(ISERROR(VLOOKUP($A102,BNT!$A:$H,4,FALSE)=TRUE),0,IF(VLOOKUP($A102,BNT!$A:$H,4,FALSE)="JA",2,0))</f>
        <v>0</v>
      </c>
      <c r="Q102" s="7">
        <f>IF(ISERROR(VLOOKUP($A102,BNT!$A:$H,3,FALSE)=TRUE),0,IF(VLOOKUP($A102,BNT!$A:$H,3,FALSE)="JA",1,0))</f>
        <v>0</v>
      </c>
      <c r="R102" s="16">
        <f>SUM(C102:E102)+SUM(M102:Q102)</f>
        <v>26</v>
      </c>
      <c r="S102" s="12">
        <f>IF(VLOOKUP($A102,Resultaten!$A:$P,12,FALSE)&gt;38,5,IF(VLOOKUP($A102,Resultaten!$A:$P,12,FALSE)&gt;28,10,IF(VLOOKUP($A102,Resultaten!$A:$P,12,FALSE)&gt;12,15,IF(VLOOKUP($A102,Resultaten!$A:$P,12,FALSE)&gt;6,20,IF(VLOOKUP($A102,Resultaten!$A:$P,12,FALSE)="",0,25)))))</f>
        <v>0</v>
      </c>
      <c r="T102" s="12">
        <f>IF(VLOOKUP($A102,Resultaten!$A:$P,13,FALSE)&gt;38,5,IF(VLOOKUP($A102,Resultaten!$A:$P,13,FALSE)&gt;28,10,IF(VLOOKUP($A102,Resultaten!$A:$P,13,FALSE)&gt;12,15,IF(VLOOKUP($A102,Resultaten!$A:$P,13,FALSE)&gt;6,20,IF(VLOOKUP($A102,Resultaten!$A:$P,13,FALSE)="",0,25)))))</f>
        <v>0</v>
      </c>
      <c r="U102" s="12">
        <f>IF(VLOOKUP($A102,Resultaten!$A:$P,6,FALSE)&gt;38,2,IF(VLOOKUP($A102,Resultaten!$A:$P,6,FALSE)&gt;28,4,IF(VLOOKUP($A102,Resultaten!$A:$P,6,FALSE)&gt;12,6,IF(VLOOKUP($A102,Resultaten!$A:$P,6,FALSE)&gt;6,8,IF(VLOOKUP($A102,Resultaten!$A:$P,6,FALSE)="",0,10)))))</f>
        <v>0</v>
      </c>
      <c r="V102" s="12">
        <f>IF(ISERROR(VLOOKUP($A102,BNT!$A:$H,3,FALSE)=TRUE),0,IF(VLOOKUP($A102,BNT!$A:$H,3,FALSE)="JA",2,0))</f>
        <v>0</v>
      </c>
      <c r="W102" s="14">
        <f>SUM(C102:E102)+SUM(S102:V102)</f>
        <v>21</v>
      </c>
    </row>
    <row r="103" spans="1:23" x14ac:dyDescent="0.25">
      <c r="A103" s="25">
        <v>1061</v>
      </c>
      <c r="B103" s="25" t="str">
        <f>VLOOKUP($A103,Para!$D$1:$E$996,2,FALSE)</f>
        <v>BBC Gullegem</v>
      </c>
      <c r="C103" s="18">
        <f>VLOOKUP($A103,'Score Algemeen'!$A$3:$S$968,5,FALSE)</f>
        <v>8</v>
      </c>
      <c r="D103" s="18">
        <f>VLOOKUP($A103,'Score Algemeen'!$A:$S,10,FALSE)</f>
        <v>3</v>
      </c>
      <c r="E103" s="18">
        <f>VLOOKUP($A103,'Score Algemeen'!$A:$S,19,FALSE)</f>
        <v>5</v>
      </c>
      <c r="F103" s="6">
        <f>IF(VLOOKUP($A103,Resultaten!$A:$P,10,FALSE)&gt;34,5,IF(VLOOKUP($A103,Resultaten!$A:$P,10,FALSE)&gt;26,10,IF(VLOOKUP($A103,Resultaten!$A:$P,10,FALSE)&gt;12,15,IF(VLOOKUP($A103,Resultaten!$A:$P,10,FALSE)&gt;6,20,IF(VLOOKUP($A103,Resultaten!$A:$P,10,FALSE)="",0,25)))))</f>
        <v>0</v>
      </c>
      <c r="G103" s="6">
        <f>IF(VLOOKUP($A103,Resultaten!$A:$P,3,FALSE)&gt;34,1,IF(VLOOKUP($A103,Resultaten!$A:$P,3,FALSE)&gt;26,2,IF(VLOOKUP($A103,Resultaten!$A:$P,3,FALSE)&gt;12,3,IF(VLOOKUP($A103,Resultaten!$A:$P,3,FALSE)&gt;6,4,IF(VLOOKUP($A103,Resultaten!$A:$P,3,FALSE)="",0,5)))))</f>
        <v>0</v>
      </c>
      <c r="H103" s="6">
        <f>IF(VLOOKUP($A103,Resultaten!$A:$P,11,FALSE)&gt;38,5,IF(VLOOKUP($A103,Resultaten!$A:$P,11,FALSE)&gt;28,10,IF(VLOOKUP($A103,Resultaten!$A:$P,11,FALSE)&gt;12,15,IF(VLOOKUP($A103,Resultaten!$A:$P,11,FALSE)&gt;6,20,IF(VLOOKUP($A103,Resultaten!$A:$P,11,FALSE)="",0,25)))))</f>
        <v>0</v>
      </c>
      <c r="I103" s="6">
        <f>IF(VLOOKUP($A103,Resultaten!$A:$P,4,FALSE)&gt;38,1,IF(VLOOKUP($A103,Resultaten!$A:$P,4,FALSE)&gt;28,2,IF(VLOOKUP($A103,Resultaten!$A:$P,4,FALSE)&gt;12,3,IF(VLOOKUP($A103,Resultaten!$A:$P,4,FALSE)&gt;6,4,IF(VLOOKUP($A103,Resultaten!$A:$P,4,FALSE)="",0,5)))))</f>
        <v>0</v>
      </c>
      <c r="J103" s="6">
        <f>IF(ISERROR(VLOOKUP($A103,BNT!$A:$H,5,FALSE)=TRUE),0,IF(VLOOKUP($A103,BNT!$A:$H,5,FALSE)="JA",2,0))</f>
        <v>0</v>
      </c>
      <c r="K103" s="6">
        <f>IF(ISERROR(VLOOKUP($A103,BNT!$A:$H,4,FALSE)=TRUE),0,IF(VLOOKUP($A103,BNT!$A:$H,4,FALSE)="JA",1,0))</f>
        <v>0</v>
      </c>
      <c r="L103" s="10">
        <f>SUM(C103:E103)+SUM(F103:K103)</f>
        <v>16</v>
      </c>
      <c r="M103" s="7">
        <f>IF(VLOOKUP($A103,Resultaten!$A:$P,11,FALSE)&gt;38,5,IF(VLOOKUP($A103,Resultaten!$A:$P,11,FALSE)&gt;28,10,IF(VLOOKUP($A103,Resultaten!$A:$P,11,FALSE)&gt;12,15,IF(VLOOKUP($A103,Resultaten!$A:$P,11,FALSE)&gt;6,20,IF(VLOOKUP($A103,Resultaten!$A:$P,11,FALSE)="",0,25)))))</f>
        <v>0</v>
      </c>
      <c r="N103" s="7">
        <f>IF(VLOOKUP($A103,Resultaten!$A:$P,12,FALSE)&gt;38,5,IF(VLOOKUP($A103,Resultaten!$A:$P,12,FALSE)&gt;28,10,IF(VLOOKUP($A103,Resultaten!$A:$P,12,FALSE)&gt;12,15,IF(VLOOKUP($A103,Resultaten!$A:$P,12,FALSE)&gt;6,20,IF(VLOOKUP($A103,Resultaten!$A:$P,12,FALSE)="",0,25)))))</f>
        <v>5</v>
      </c>
      <c r="O103" s="7">
        <f>IF(VLOOKUP($A103,Resultaten!$A:$P,5,FALSE)&gt;38,2,IF(VLOOKUP($A103,Resultaten!$A:$P,5,FALSE)&gt;28,4,IF(VLOOKUP($A103,Resultaten!$A:$P,5,FALSE)&gt;12,6,IF(VLOOKUP($A103,Resultaten!$A:$P,5,FALSE)&gt;6,8,IF(VLOOKUP($A103,Resultaten!$A:$P,5,FALSE)="",0,10)))))</f>
        <v>0</v>
      </c>
      <c r="P103" s="7">
        <f>IF(ISERROR(VLOOKUP($A103,BNT!$A:$H,4,FALSE)=TRUE),0,IF(VLOOKUP($A103,BNT!$A:$H,4,FALSE)="JA",2,0))</f>
        <v>0</v>
      </c>
      <c r="Q103" s="7">
        <f>IF(ISERROR(VLOOKUP($A103,BNT!$A:$H,3,FALSE)=TRUE),0,IF(VLOOKUP($A103,BNT!$A:$H,3,FALSE)="JA",1,0))</f>
        <v>0</v>
      </c>
      <c r="R103" s="16">
        <f>SUM(C103:E103)+SUM(M103:Q103)</f>
        <v>21</v>
      </c>
      <c r="S103" s="12">
        <f>IF(VLOOKUP($A103,Resultaten!$A:$P,12,FALSE)&gt;38,5,IF(VLOOKUP($A103,Resultaten!$A:$P,12,FALSE)&gt;28,10,IF(VLOOKUP($A103,Resultaten!$A:$P,12,FALSE)&gt;12,15,IF(VLOOKUP($A103,Resultaten!$A:$P,12,FALSE)&gt;6,20,IF(VLOOKUP($A103,Resultaten!$A:$P,12,FALSE)="",0,25)))))</f>
        <v>5</v>
      </c>
      <c r="T103" s="12">
        <f>IF(VLOOKUP($A103,Resultaten!$A:$P,13,FALSE)&gt;38,5,IF(VLOOKUP($A103,Resultaten!$A:$P,13,FALSE)&gt;28,10,IF(VLOOKUP($A103,Resultaten!$A:$P,13,FALSE)&gt;12,15,IF(VLOOKUP($A103,Resultaten!$A:$P,13,FALSE)&gt;6,20,IF(VLOOKUP($A103,Resultaten!$A:$P,13,FALSE)="",0,25)))))</f>
        <v>0</v>
      </c>
      <c r="U103" s="12">
        <f>IF(VLOOKUP($A103,Resultaten!$A:$P,6,FALSE)&gt;38,2,IF(VLOOKUP($A103,Resultaten!$A:$P,6,FALSE)&gt;28,4,IF(VLOOKUP($A103,Resultaten!$A:$P,6,FALSE)&gt;12,6,IF(VLOOKUP($A103,Resultaten!$A:$P,6,FALSE)&gt;6,8,IF(VLOOKUP($A103,Resultaten!$A:$P,6,FALSE)="",0,10)))))</f>
        <v>0</v>
      </c>
      <c r="V103" s="12">
        <f>IF(ISERROR(VLOOKUP($A103,BNT!$A:$H,3,FALSE)=TRUE),0,IF(VLOOKUP($A103,BNT!$A:$H,3,FALSE)="JA",2,0))</f>
        <v>0</v>
      </c>
      <c r="W103" s="14">
        <f>SUM(C103:E103)+SUM(S103:V103)</f>
        <v>21</v>
      </c>
    </row>
    <row r="104" spans="1:23" x14ac:dyDescent="0.25">
      <c r="A104" s="25">
        <v>1206</v>
      </c>
      <c r="B104" s="25" t="str">
        <f>VLOOKUP($A104,Para!$D$1:$E$996,2,FALSE)</f>
        <v>BC Black Boys Erpe-Mere</v>
      </c>
      <c r="C104" s="18">
        <f>VLOOKUP($A104,'Score Algemeen'!$A$3:$S$968,5,FALSE)</f>
        <v>10</v>
      </c>
      <c r="D104" s="18">
        <f>VLOOKUP($A104,'Score Algemeen'!$A:$S,10,FALSE)</f>
        <v>6</v>
      </c>
      <c r="E104" s="18">
        <f>VLOOKUP($A104,'Score Algemeen'!$A:$S,19,FALSE)</f>
        <v>5</v>
      </c>
      <c r="F104" s="6">
        <f>IF(VLOOKUP($A104,Resultaten!$A:$P,10,FALSE)&gt;34,5,IF(VLOOKUP($A104,Resultaten!$A:$P,10,FALSE)&gt;26,10,IF(VLOOKUP($A104,Resultaten!$A:$P,10,FALSE)&gt;12,15,IF(VLOOKUP($A104,Resultaten!$A:$P,10,FALSE)&gt;6,20,IF(VLOOKUP($A104,Resultaten!$A:$P,10,FALSE)="",0,25)))))</f>
        <v>0</v>
      </c>
      <c r="G104" s="6">
        <f>IF(VLOOKUP($A104,Resultaten!$A:$P,3,FALSE)&gt;34,1,IF(VLOOKUP($A104,Resultaten!$A:$P,3,FALSE)&gt;26,2,IF(VLOOKUP($A104,Resultaten!$A:$P,3,FALSE)&gt;12,3,IF(VLOOKUP($A104,Resultaten!$A:$P,3,FALSE)&gt;6,4,IF(VLOOKUP($A104,Resultaten!$A:$P,3,FALSE)="",0,5)))))</f>
        <v>1</v>
      </c>
      <c r="H104" s="6">
        <f>IF(VLOOKUP($A104,Resultaten!$A:$P,11,FALSE)&gt;38,5,IF(VLOOKUP($A104,Resultaten!$A:$P,11,FALSE)&gt;28,10,IF(VLOOKUP($A104,Resultaten!$A:$P,11,FALSE)&gt;12,15,IF(VLOOKUP($A104,Resultaten!$A:$P,11,FALSE)&gt;6,20,IF(VLOOKUP($A104,Resultaten!$A:$P,11,FALSE)="",0,25)))))</f>
        <v>0</v>
      </c>
      <c r="I104" s="6">
        <f>IF(VLOOKUP($A104,Resultaten!$A:$P,4,FALSE)&gt;38,1,IF(VLOOKUP($A104,Resultaten!$A:$P,4,FALSE)&gt;28,2,IF(VLOOKUP($A104,Resultaten!$A:$P,4,FALSE)&gt;12,3,IF(VLOOKUP($A104,Resultaten!$A:$P,4,FALSE)&gt;6,4,IF(VLOOKUP($A104,Resultaten!$A:$P,4,FALSE)="",0,5)))))</f>
        <v>0</v>
      </c>
      <c r="J104" s="6">
        <f>IF(ISERROR(VLOOKUP($A104,BNT!$A:$H,5,FALSE)=TRUE),0,IF(VLOOKUP($A104,BNT!$A:$H,5,FALSE)="JA",2,0))</f>
        <v>0</v>
      </c>
      <c r="K104" s="6">
        <f>IF(ISERROR(VLOOKUP($A104,BNT!$A:$H,4,FALSE)=TRUE),0,IF(VLOOKUP($A104,BNT!$A:$H,4,FALSE)="JA",1,0))</f>
        <v>0</v>
      </c>
      <c r="L104" s="10">
        <f>SUM(C104:E104)+SUM(F104:K104)</f>
        <v>22</v>
      </c>
      <c r="M104" s="7">
        <f>IF(VLOOKUP($A104,Resultaten!$A:$P,11,FALSE)&gt;38,5,IF(VLOOKUP($A104,Resultaten!$A:$P,11,FALSE)&gt;28,10,IF(VLOOKUP($A104,Resultaten!$A:$P,11,FALSE)&gt;12,15,IF(VLOOKUP($A104,Resultaten!$A:$P,11,FALSE)&gt;6,20,IF(VLOOKUP($A104,Resultaten!$A:$P,11,FALSE)="",0,25)))))</f>
        <v>0</v>
      </c>
      <c r="N104" s="7">
        <f>IF(VLOOKUP($A104,Resultaten!$A:$P,12,FALSE)&gt;38,5,IF(VLOOKUP($A104,Resultaten!$A:$P,12,FALSE)&gt;28,10,IF(VLOOKUP($A104,Resultaten!$A:$P,12,FALSE)&gt;12,15,IF(VLOOKUP($A104,Resultaten!$A:$P,12,FALSE)&gt;6,20,IF(VLOOKUP($A104,Resultaten!$A:$P,12,FALSE)="",0,25)))))</f>
        <v>0</v>
      </c>
      <c r="O104" s="7">
        <f>IF(VLOOKUP($A104,Resultaten!$A:$P,5,FALSE)&gt;38,2,IF(VLOOKUP($A104,Resultaten!$A:$P,5,FALSE)&gt;28,4,IF(VLOOKUP($A104,Resultaten!$A:$P,5,FALSE)&gt;12,6,IF(VLOOKUP($A104,Resultaten!$A:$P,5,FALSE)&gt;6,8,IF(VLOOKUP($A104,Resultaten!$A:$P,5,FALSE)="",0,10)))))</f>
        <v>0</v>
      </c>
      <c r="P104" s="7">
        <f>IF(ISERROR(VLOOKUP($A104,BNT!$A:$H,4,FALSE)=TRUE),0,IF(VLOOKUP($A104,BNT!$A:$H,4,FALSE)="JA",2,0))</f>
        <v>0</v>
      </c>
      <c r="Q104" s="7">
        <f>IF(ISERROR(VLOOKUP($A104,BNT!$A:$H,3,FALSE)=TRUE),0,IF(VLOOKUP($A104,BNT!$A:$H,3,FALSE)="JA",1,0))</f>
        <v>0</v>
      </c>
      <c r="R104" s="16">
        <f>SUM(C104:E104)+SUM(M104:Q104)</f>
        <v>21</v>
      </c>
      <c r="S104" s="12">
        <f>IF(VLOOKUP($A104,Resultaten!$A:$P,12,FALSE)&gt;38,5,IF(VLOOKUP($A104,Resultaten!$A:$P,12,FALSE)&gt;28,10,IF(VLOOKUP($A104,Resultaten!$A:$P,12,FALSE)&gt;12,15,IF(VLOOKUP($A104,Resultaten!$A:$P,12,FALSE)&gt;6,20,IF(VLOOKUP($A104,Resultaten!$A:$P,12,FALSE)="",0,25)))))</f>
        <v>0</v>
      </c>
      <c r="T104" s="12">
        <f>IF(VLOOKUP($A104,Resultaten!$A:$P,13,FALSE)&gt;38,5,IF(VLOOKUP($A104,Resultaten!$A:$P,13,FALSE)&gt;28,10,IF(VLOOKUP($A104,Resultaten!$A:$P,13,FALSE)&gt;12,15,IF(VLOOKUP($A104,Resultaten!$A:$P,13,FALSE)&gt;6,20,IF(VLOOKUP($A104,Resultaten!$A:$P,13,FALSE)="",0,25)))))</f>
        <v>0</v>
      </c>
      <c r="U104" s="12">
        <f>IF(VLOOKUP($A104,Resultaten!$A:$P,6,FALSE)&gt;38,2,IF(VLOOKUP($A104,Resultaten!$A:$P,6,FALSE)&gt;28,4,IF(VLOOKUP($A104,Resultaten!$A:$P,6,FALSE)&gt;12,6,IF(VLOOKUP($A104,Resultaten!$A:$P,6,FALSE)&gt;6,8,IF(VLOOKUP($A104,Resultaten!$A:$P,6,FALSE)="",0,10)))))</f>
        <v>0</v>
      </c>
      <c r="V104" s="12">
        <f>IF(ISERROR(VLOOKUP($A104,BNT!$A:$H,3,FALSE)=TRUE),0,IF(VLOOKUP($A104,BNT!$A:$H,3,FALSE)="JA",2,0))</f>
        <v>0</v>
      </c>
      <c r="W104" s="14">
        <f>SUM(C104:E104)+SUM(S104:V104)</f>
        <v>21</v>
      </c>
    </row>
    <row r="105" spans="1:23" x14ac:dyDescent="0.25">
      <c r="A105" s="25">
        <v>1580</v>
      </c>
      <c r="B105" s="25" t="str">
        <f>VLOOKUP($A105,Para!$D$1:$E$996,2,FALSE)</f>
        <v>BC Lede</v>
      </c>
      <c r="C105" s="18">
        <f>VLOOKUP($A105,'Score Algemeen'!$A$3:$S$968,5,FALSE)</f>
        <v>10</v>
      </c>
      <c r="D105" s="18">
        <f>VLOOKUP($A105,'Score Algemeen'!$A:$S,10,FALSE)</f>
        <v>4</v>
      </c>
      <c r="E105" s="18">
        <f>VLOOKUP($A105,'Score Algemeen'!$A:$S,19,FALSE)</f>
        <v>7</v>
      </c>
      <c r="F105" s="6">
        <f>IF(VLOOKUP($A105,Resultaten!$A:$P,10,FALSE)&gt;34,5,IF(VLOOKUP($A105,Resultaten!$A:$P,10,FALSE)&gt;26,10,IF(VLOOKUP($A105,Resultaten!$A:$P,10,FALSE)&gt;12,15,IF(VLOOKUP($A105,Resultaten!$A:$P,10,FALSE)&gt;6,20,IF(VLOOKUP($A105,Resultaten!$A:$P,10,FALSE)="",0,25)))))</f>
        <v>0</v>
      </c>
      <c r="G105" s="6">
        <f>IF(VLOOKUP($A105,Resultaten!$A:$P,3,FALSE)&gt;34,1,IF(VLOOKUP($A105,Resultaten!$A:$P,3,FALSE)&gt;26,2,IF(VLOOKUP($A105,Resultaten!$A:$P,3,FALSE)&gt;12,3,IF(VLOOKUP($A105,Resultaten!$A:$P,3,FALSE)&gt;6,4,IF(VLOOKUP($A105,Resultaten!$A:$P,3,FALSE)="",0,5)))))</f>
        <v>0</v>
      </c>
      <c r="H105" s="6">
        <f>IF(VLOOKUP($A105,Resultaten!$A:$P,11,FALSE)&gt;38,5,IF(VLOOKUP($A105,Resultaten!$A:$P,11,FALSE)&gt;28,10,IF(VLOOKUP($A105,Resultaten!$A:$P,11,FALSE)&gt;12,15,IF(VLOOKUP($A105,Resultaten!$A:$P,11,FALSE)&gt;6,20,IF(VLOOKUP($A105,Resultaten!$A:$P,11,FALSE)="",0,25)))))</f>
        <v>0</v>
      </c>
      <c r="I105" s="6">
        <f>IF(VLOOKUP($A105,Resultaten!$A:$P,4,FALSE)&gt;38,1,IF(VLOOKUP($A105,Resultaten!$A:$P,4,FALSE)&gt;28,2,IF(VLOOKUP($A105,Resultaten!$A:$P,4,FALSE)&gt;12,3,IF(VLOOKUP($A105,Resultaten!$A:$P,4,FALSE)&gt;6,4,IF(VLOOKUP($A105,Resultaten!$A:$P,4,FALSE)="",0,5)))))</f>
        <v>0</v>
      </c>
      <c r="J105" s="6">
        <f>IF(ISERROR(VLOOKUP($A105,BNT!$A:$H,5,FALSE)=TRUE),0,IF(VLOOKUP($A105,BNT!$A:$H,5,FALSE)="JA",2,0))</f>
        <v>0</v>
      </c>
      <c r="K105" s="6">
        <f>IF(ISERROR(VLOOKUP($A105,BNT!$A:$H,4,FALSE)=TRUE),0,IF(VLOOKUP($A105,BNT!$A:$H,4,FALSE)="JA",1,0))</f>
        <v>0</v>
      </c>
      <c r="L105" s="10">
        <f>SUM(C105:E105)+SUM(F105:K105)</f>
        <v>21</v>
      </c>
      <c r="M105" s="7">
        <f>IF(VLOOKUP($A105,Resultaten!$A:$P,11,FALSE)&gt;38,5,IF(VLOOKUP($A105,Resultaten!$A:$P,11,FALSE)&gt;28,10,IF(VLOOKUP($A105,Resultaten!$A:$P,11,FALSE)&gt;12,15,IF(VLOOKUP($A105,Resultaten!$A:$P,11,FALSE)&gt;6,20,IF(VLOOKUP($A105,Resultaten!$A:$P,11,FALSE)="",0,25)))))</f>
        <v>0</v>
      </c>
      <c r="N105" s="7">
        <f>IF(VLOOKUP($A105,Resultaten!$A:$P,12,FALSE)&gt;38,5,IF(VLOOKUP($A105,Resultaten!$A:$P,12,FALSE)&gt;28,10,IF(VLOOKUP($A105,Resultaten!$A:$P,12,FALSE)&gt;12,15,IF(VLOOKUP($A105,Resultaten!$A:$P,12,FALSE)&gt;6,20,IF(VLOOKUP($A105,Resultaten!$A:$P,12,FALSE)="",0,25)))))</f>
        <v>0</v>
      </c>
      <c r="O105" s="7">
        <f>IF(VLOOKUP($A105,Resultaten!$A:$P,5,FALSE)&gt;38,2,IF(VLOOKUP($A105,Resultaten!$A:$P,5,FALSE)&gt;28,4,IF(VLOOKUP($A105,Resultaten!$A:$P,5,FALSE)&gt;12,6,IF(VLOOKUP($A105,Resultaten!$A:$P,5,FALSE)&gt;6,8,IF(VLOOKUP($A105,Resultaten!$A:$P,5,FALSE)="",0,10)))))</f>
        <v>0</v>
      </c>
      <c r="P105" s="7">
        <f>IF(ISERROR(VLOOKUP($A105,BNT!$A:$H,4,FALSE)=TRUE),0,IF(VLOOKUP($A105,BNT!$A:$H,4,FALSE)="JA",2,0))</f>
        <v>0</v>
      </c>
      <c r="Q105" s="7">
        <f>IF(ISERROR(VLOOKUP($A105,BNT!$A:$H,3,FALSE)=TRUE),0,IF(VLOOKUP($A105,BNT!$A:$H,3,FALSE)="JA",1,0))</f>
        <v>0</v>
      </c>
      <c r="R105" s="16">
        <f>SUM(C105:E105)+SUM(M105:Q105)</f>
        <v>21</v>
      </c>
      <c r="S105" s="12">
        <f>IF(VLOOKUP($A105,Resultaten!$A:$P,12,FALSE)&gt;38,5,IF(VLOOKUP($A105,Resultaten!$A:$P,12,FALSE)&gt;28,10,IF(VLOOKUP($A105,Resultaten!$A:$P,12,FALSE)&gt;12,15,IF(VLOOKUP($A105,Resultaten!$A:$P,12,FALSE)&gt;6,20,IF(VLOOKUP($A105,Resultaten!$A:$P,12,FALSE)="",0,25)))))</f>
        <v>0</v>
      </c>
      <c r="T105" s="12">
        <f>IF(VLOOKUP($A105,Resultaten!$A:$P,13,FALSE)&gt;38,5,IF(VLOOKUP($A105,Resultaten!$A:$P,13,FALSE)&gt;28,10,IF(VLOOKUP($A105,Resultaten!$A:$P,13,FALSE)&gt;12,15,IF(VLOOKUP($A105,Resultaten!$A:$P,13,FALSE)&gt;6,20,IF(VLOOKUP($A105,Resultaten!$A:$P,13,FALSE)="",0,25)))))</f>
        <v>0</v>
      </c>
      <c r="U105" s="12">
        <f>IF(VLOOKUP($A105,Resultaten!$A:$P,6,FALSE)&gt;38,2,IF(VLOOKUP($A105,Resultaten!$A:$P,6,FALSE)&gt;28,4,IF(VLOOKUP($A105,Resultaten!$A:$P,6,FALSE)&gt;12,6,IF(VLOOKUP($A105,Resultaten!$A:$P,6,FALSE)&gt;6,8,IF(VLOOKUP($A105,Resultaten!$A:$P,6,FALSE)="",0,10)))))</f>
        <v>0</v>
      </c>
      <c r="V105" s="12">
        <f>IF(ISERROR(VLOOKUP($A105,BNT!$A:$H,3,FALSE)=TRUE),0,IF(VLOOKUP($A105,BNT!$A:$H,3,FALSE)="JA",2,0))</f>
        <v>0</v>
      </c>
      <c r="W105" s="14">
        <f>SUM(C105:E105)+SUM(S105:V105)</f>
        <v>21</v>
      </c>
    </row>
    <row r="106" spans="1:23" x14ac:dyDescent="0.25">
      <c r="A106" s="25">
        <v>5004</v>
      </c>
      <c r="B106" s="25" t="str">
        <f>VLOOKUP($A106,Para!$D$1:$E$996,2,FALSE)</f>
        <v>Avanti Brugge Dames</v>
      </c>
      <c r="C106" s="18">
        <f>VLOOKUP($A106,'Score Algemeen'!$A$3:$S$968,5,FALSE)</f>
        <v>10</v>
      </c>
      <c r="D106" s="18">
        <f>VLOOKUP($A106,'Score Algemeen'!$A:$S,10,FALSE)</f>
        <v>3</v>
      </c>
      <c r="E106" s="18">
        <f>VLOOKUP($A106,'Score Algemeen'!$A:$S,19,FALSE)</f>
        <v>8</v>
      </c>
      <c r="F106" s="6">
        <f>IF(VLOOKUP($A106,Resultaten!$A:$P,10,FALSE)&gt;34,5,IF(VLOOKUP($A106,Resultaten!$A:$P,10,FALSE)&gt;26,10,IF(VLOOKUP($A106,Resultaten!$A:$P,10,FALSE)&gt;12,15,IF(VLOOKUP($A106,Resultaten!$A:$P,10,FALSE)&gt;6,20,IF(VLOOKUP($A106,Resultaten!$A:$P,10,FALSE)="",0,25)))))</f>
        <v>0</v>
      </c>
      <c r="G106" s="6">
        <f>IF(VLOOKUP($A106,Resultaten!$A:$P,3,FALSE)&gt;34,1,IF(VLOOKUP($A106,Resultaten!$A:$P,3,FALSE)&gt;26,2,IF(VLOOKUP($A106,Resultaten!$A:$P,3,FALSE)&gt;12,3,IF(VLOOKUP($A106,Resultaten!$A:$P,3,FALSE)&gt;6,4,IF(VLOOKUP($A106,Resultaten!$A:$P,3,FALSE)="",0,5)))))</f>
        <v>0</v>
      </c>
      <c r="H106" s="6">
        <f>IF(VLOOKUP($A106,Resultaten!$A:$P,11,FALSE)&gt;38,5,IF(VLOOKUP($A106,Resultaten!$A:$P,11,FALSE)&gt;28,10,IF(VLOOKUP($A106,Resultaten!$A:$P,11,FALSE)&gt;12,15,IF(VLOOKUP($A106,Resultaten!$A:$P,11,FALSE)&gt;6,20,IF(VLOOKUP($A106,Resultaten!$A:$P,11,FALSE)="",0,25)))))</f>
        <v>0</v>
      </c>
      <c r="I106" s="6">
        <f>IF(VLOOKUP($A106,Resultaten!$A:$P,4,FALSE)&gt;38,1,IF(VLOOKUP($A106,Resultaten!$A:$P,4,FALSE)&gt;28,2,IF(VLOOKUP($A106,Resultaten!$A:$P,4,FALSE)&gt;12,3,IF(VLOOKUP($A106,Resultaten!$A:$P,4,FALSE)&gt;6,4,IF(VLOOKUP($A106,Resultaten!$A:$P,4,FALSE)="",0,5)))))</f>
        <v>0</v>
      </c>
      <c r="J106" s="6">
        <f>IF(ISERROR(VLOOKUP($A106,BNT!$A:$H,5,FALSE)=TRUE),0,IF(VLOOKUP($A106,BNT!$A:$H,5,FALSE)="JA",2,0))</f>
        <v>0</v>
      </c>
      <c r="K106" s="6">
        <f>IF(ISERROR(VLOOKUP($A106,BNT!$A:$H,4,FALSE)=TRUE),0,IF(VLOOKUP($A106,BNT!$A:$H,4,FALSE)="JA",1,0))</f>
        <v>0</v>
      </c>
      <c r="L106" s="10">
        <f>SUM(C106:E106)+SUM(F106:K106)</f>
        <v>21</v>
      </c>
      <c r="M106" s="7">
        <f>IF(VLOOKUP($A106,Resultaten!$A:$P,11,FALSE)&gt;38,5,IF(VLOOKUP($A106,Resultaten!$A:$P,11,FALSE)&gt;28,10,IF(VLOOKUP($A106,Resultaten!$A:$P,11,FALSE)&gt;12,15,IF(VLOOKUP($A106,Resultaten!$A:$P,11,FALSE)&gt;6,20,IF(VLOOKUP($A106,Resultaten!$A:$P,11,FALSE)="",0,25)))))</f>
        <v>0</v>
      </c>
      <c r="N106" s="7">
        <f>IF(VLOOKUP($A106,Resultaten!$A:$P,12,FALSE)&gt;38,5,IF(VLOOKUP($A106,Resultaten!$A:$P,12,FALSE)&gt;28,10,IF(VLOOKUP($A106,Resultaten!$A:$P,12,FALSE)&gt;12,15,IF(VLOOKUP($A106,Resultaten!$A:$P,12,FALSE)&gt;6,20,IF(VLOOKUP($A106,Resultaten!$A:$P,12,FALSE)="",0,25)))))</f>
        <v>0</v>
      </c>
      <c r="O106" s="7">
        <f>IF(VLOOKUP($A106,Resultaten!$A:$P,5,FALSE)&gt;38,2,IF(VLOOKUP($A106,Resultaten!$A:$P,5,FALSE)&gt;28,4,IF(VLOOKUP($A106,Resultaten!$A:$P,5,FALSE)&gt;12,6,IF(VLOOKUP($A106,Resultaten!$A:$P,5,FALSE)&gt;6,8,IF(VLOOKUP($A106,Resultaten!$A:$P,5,FALSE)="",0,10)))))</f>
        <v>0</v>
      </c>
      <c r="P106" s="7">
        <f>IF(ISERROR(VLOOKUP($A106,BNT!$A:$H,4,FALSE)=TRUE),0,IF(VLOOKUP($A106,BNT!$A:$H,4,FALSE)="JA",2,0))</f>
        <v>0</v>
      </c>
      <c r="Q106" s="7">
        <f>IF(ISERROR(VLOOKUP($A106,BNT!$A:$H,3,FALSE)=TRUE),0,IF(VLOOKUP($A106,BNT!$A:$H,3,FALSE)="JA",1,0))</f>
        <v>0</v>
      </c>
      <c r="R106" s="16">
        <f>SUM(C106:E106)+SUM(M106:Q106)</f>
        <v>21</v>
      </c>
      <c r="S106" s="12">
        <f>IF(VLOOKUP($A106,Resultaten!$A:$P,12,FALSE)&gt;38,5,IF(VLOOKUP($A106,Resultaten!$A:$P,12,FALSE)&gt;28,10,IF(VLOOKUP($A106,Resultaten!$A:$P,12,FALSE)&gt;12,15,IF(VLOOKUP($A106,Resultaten!$A:$P,12,FALSE)&gt;6,20,IF(VLOOKUP($A106,Resultaten!$A:$P,12,FALSE)="",0,25)))))</f>
        <v>0</v>
      </c>
      <c r="T106" s="12">
        <f>IF(VLOOKUP($A106,Resultaten!$A:$P,13,FALSE)&gt;38,5,IF(VLOOKUP($A106,Resultaten!$A:$P,13,FALSE)&gt;28,10,IF(VLOOKUP($A106,Resultaten!$A:$P,13,FALSE)&gt;12,15,IF(VLOOKUP($A106,Resultaten!$A:$P,13,FALSE)&gt;6,20,IF(VLOOKUP($A106,Resultaten!$A:$P,13,FALSE)="",0,25)))))</f>
        <v>0</v>
      </c>
      <c r="U106" s="12">
        <f>IF(VLOOKUP($A106,Resultaten!$A:$P,6,FALSE)&gt;38,2,IF(VLOOKUP($A106,Resultaten!$A:$P,6,FALSE)&gt;28,4,IF(VLOOKUP($A106,Resultaten!$A:$P,6,FALSE)&gt;12,6,IF(VLOOKUP($A106,Resultaten!$A:$P,6,FALSE)&gt;6,8,IF(VLOOKUP($A106,Resultaten!$A:$P,6,FALSE)="",0,10)))))</f>
        <v>0</v>
      </c>
      <c r="V106" s="12">
        <f>IF(ISERROR(VLOOKUP($A106,BNT!$A:$H,3,FALSE)=TRUE),0,IF(VLOOKUP($A106,BNT!$A:$H,3,FALSE)="JA",2,0))</f>
        <v>0</v>
      </c>
      <c r="W106" s="14">
        <f>SUM(C106:E106)+SUM(S106:V106)</f>
        <v>21</v>
      </c>
    </row>
    <row r="107" spans="1:23" x14ac:dyDescent="0.25">
      <c r="A107" s="25">
        <v>1410</v>
      </c>
      <c r="B107" s="25" t="str">
        <f>VLOOKUP($A107,Para!$D$1:$E$996,2,FALSE)</f>
        <v>Clem Scherpenheuvel</v>
      </c>
      <c r="C107" s="18">
        <f>VLOOKUP($A107,'Score Algemeen'!$A$3:$S$968,5,FALSE)</f>
        <v>10</v>
      </c>
      <c r="D107" s="18">
        <f>VLOOKUP($A107,'Score Algemeen'!$A:$S,10,FALSE)</f>
        <v>5</v>
      </c>
      <c r="E107" s="18">
        <f>VLOOKUP($A107,'Score Algemeen'!$A:$S,19,FALSE)</f>
        <v>5</v>
      </c>
      <c r="F107" s="6">
        <f>IF(VLOOKUP($A107,Resultaten!$A:$P,10,FALSE)&gt;34,5,IF(VLOOKUP($A107,Resultaten!$A:$P,10,FALSE)&gt;26,10,IF(VLOOKUP($A107,Resultaten!$A:$P,10,FALSE)&gt;12,15,IF(VLOOKUP($A107,Resultaten!$A:$P,10,FALSE)&gt;6,20,IF(VLOOKUP($A107,Resultaten!$A:$P,10,FALSE)="",0,25)))))</f>
        <v>0</v>
      </c>
      <c r="G107" s="6">
        <f>IF(VLOOKUP($A107,Resultaten!$A:$P,3,FALSE)&gt;34,1,IF(VLOOKUP($A107,Resultaten!$A:$P,3,FALSE)&gt;26,2,IF(VLOOKUP($A107,Resultaten!$A:$P,3,FALSE)&gt;12,3,IF(VLOOKUP($A107,Resultaten!$A:$P,3,FALSE)&gt;6,4,IF(VLOOKUP($A107,Resultaten!$A:$P,3,FALSE)="",0,5)))))</f>
        <v>0</v>
      </c>
      <c r="H107" s="6">
        <f>IF(VLOOKUP($A107,Resultaten!$A:$P,11,FALSE)&gt;38,5,IF(VLOOKUP($A107,Resultaten!$A:$P,11,FALSE)&gt;28,10,IF(VLOOKUP($A107,Resultaten!$A:$P,11,FALSE)&gt;12,15,IF(VLOOKUP($A107,Resultaten!$A:$P,11,FALSE)&gt;6,20,IF(VLOOKUP($A107,Resultaten!$A:$P,11,FALSE)="",0,25)))))</f>
        <v>5</v>
      </c>
      <c r="I107" s="6">
        <f>IF(VLOOKUP($A107,Resultaten!$A:$P,4,FALSE)&gt;38,1,IF(VLOOKUP($A107,Resultaten!$A:$P,4,FALSE)&gt;28,2,IF(VLOOKUP($A107,Resultaten!$A:$P,4,FALSE)&gt;12,3,IF(VLOOKUP($A107,Resultaten!$A:$P,4,FALSE)&gt;6,4,IF(VLOOKUP($A107,Resultaten!$A:$P,4,FALSE)="",0,5)))))</f>
        <v>2</v>
      </c>
      <c r="J107" s="6">
        <f>IF(ISERROR(VLOOKUP($A107,BNT!$A:$H,5,FALSE)=TRUE),0,IF(VLOOKUP($A107,BNT!$A:$H,5,FALSE)="JA",2,0))</f>
        <v>0</v>
      </c>
      <c r="K107" s="6">
        <f>IF(ISERROR(VLOOKUP($A107,BNT!$A:$H,4,FALSE)=TRUE),0,IF(VLOOKUP($A107,BNT!$A:$H,4,FALSE)="JA",1,0))</f>
        <v>0</v>
      </c>
      <c r="L107" s="10">
        <f>SUM(C107:E107)+SUM(F107:K107)</f>
        <v>27</v>
      </c>
      <c r="M107" s="7">
        <f>IF(VLOOKUP($A107,Resultaten!$A:$P,11,FALSE)&gt;38,5,IF(VLOOKUP($A107,Resultaten!$A:$P,11,FALSE)&gt;28,10,IF(VLOOKUP($A107,Resultaten!$A:$P,11,FALSE)&gt;12,15,IF(VLOOKUP($A107,Resultaten!$A:$P,11,FALSE)&gt;6,20,IF(VLOOKUP($A107,Resultaten!$A:$P,11,FALSE)="",0,25)))))</f>
        <v>5</v>
      </c>
      <c r="N107" s="7">
        <f>IF(VLOOKUP($A107,Resultaten!$A:$P,12,FALSE)&gt;38,5,IF(VLOOKUP($A107,Resultaten!$A:$P,12,FALSE)&gt;28,10,IF(VLOOKUP($A107,Resultaten!$A:$P,12,FALSE)&gt;12,15,IF(VLOOKUP($A107,Resultaten!$A:$P,12,FALSE)&gt;6,20,IF(VLOOKUP($A107,Resultaten!$A:$P,12,FALSE)="",0,25)))))</f>
        <v>0</v>
      </c>
      <c r="O107" s="7">
        <f>IF(VLOOKUP($A107,Resultaten!$A:$P,5,FALSE)&gt;38,2,IF(VLOOKUP($A107,Resultaten!$A:$P,5,FALSE)&gt;28,4,IF(VLOOKUP($A107,Resultaten!$A:$P,5,FALSE)&gt;12,6,IF(VLOOKUP($A107,Resultaten!$A:$P,5,FALSE)&gt;6,8,IF(VLOOKUP($A107,Resultaten!$A:$P,5,FALSE)="",0,10)))))</f>
        <v>0</v>
      </c>
      <c r="P107" s="7">
        <f>IF(ISERROR(VLOOKUP($A107,BNT!$A:$H,4,FALSE)=TRUE),0,IF(VLOOKUP($A107,BNT!$A:$H,4,FALSE)="JA",2,0))</f>
        <v>0</v>
      </c>
      <c r="Q107" s="7">
        <f>IF(ISERROR(VLOOKUP($A107,BNT!$A:$H,3,FALSE)=TRUE),0,IF(VLOOKUP($A107,BNT!$A:$H,3,FALSE)="JA",1,0))</f>
        <v>0</v>
      </c>
      <c r="R107" s="16">
        <f>SUM(C107:E107)+SUM(M107:Q107)</f>
        <v>25</v>
      </c>
      <c r="S107" s="12">
        <f>IF(VLOOKUP($A107,Resultaten!$A:$P,12,FALSE)&gt;38,5,IF(VLOOKUP($A107,Resultaten!$A:$P,12,FALSE)&gt;28,10,IF(VLOOKUP($A107,Resultaten!$A:$P,12,FALSE)&gt;12,15,IF(VLOOKUP($A107,Resultaten!$A:$P,12,FALSE)&gt;6,20,IF(VLOOKUP($A107,Resultaten!$A:$P,12,FALSE)="",0,25)))))</f>
        <v>0</v>
      </c>
      <c r="T107" s="12">
        <f>IF(VLOOKUP($A107,Resultaten!$A:$P,13,FALSE)&gt;38,5,IF(VLOOKUP($A107,Resultaten!$A:$P,13,FALSE)&gt;28,10,IF(VLOOKUP($A107,Resultaten!$A:$P,13,FALSE)&gt;12,15,IF(VLOOKUP($A107,Resultaten!$A:$P,13,FALSE)&gt;6,20,IF(VLOOKUP($A107,Resultaten!$A:$P,13,FALSE)="",0,25)))))</f>
        <v>0</v>
      </c>
      <c r="U107" s="12">
        <f>IF(VLOOKUP($A107,Resultaten!$A:$P,6,FALSE)&gt;38,2,IF(VLOOKUP($A107,Resultaten!$A:$P,6,FALSE)&gt;28,4,IF(VLOOKUP($A107,Resultaten!$A:$P,6,FALSE)&gt;12,6,IF(VLOOKUP($A107,Resultaten!$A:$P,6,FALSE)&gt;6,8,IF(VLOOKUP($A107,Resultaten!$A:$P,6,FALSE)="",0,10)))))</f>
        <v>0</v>
      </c>
      <c r="V107" s="12">
        <f>IF(ISERROR(VLOOKUP($A107,BNT!$A:$H,3,FALSE)=TRUE),0,IF(VLOOKUP($A107,BNT!$A:$H,3,FALSE)="JA",2,0))</f>
        <v>0</v>
      </c>
      <c r="W107" s="14">
        <f>SUM(C107:E107)+SUM(S107:V107)</f>
        <v>20</v>
      </c>
    </row>
    <row r="108" spans="1:23" x14ac:dyDescent="0.25">
      <c r="A108" s="25">
        <v>570</v>
      </c>
      <c r="B108" s="25" t="str">
        <f>VLOOKUP($A108,Para!$D$1:$E$996,2,FALSE)</f>
        <v>Orly Hasselt</v>
      </c>
      <c r="C108" s="18">
        <f>VLOOKUP($A108,'Score Algemeen'!$A$3:$S$968,5,FALSE)</f>
        <v>10</v>
      </c>
      <c r="D108" s="18">
        <f>VLOOKUP($A108,'Score Algemeen'!$A:$S,10,FALSE)</f>
        <v>2</v>
      </c>
      <c r="E108" s="18">
        <f>VLOOKUP($A108,'Score Algemeen'!$A:$S,19,FALSE)</f>
        <v>8</v>
      </c>
      <c r="F108" s="6">
        <f>IF(VLOOKUP($A108,Resultaten!$A:$P,10,FALSE)&gt;34,5,IF(VLOOKUP($A108,Resultaten!$A:$P,10,FALSE)&gt;26,10,IF(VLOOKUP($A108,Resultaten!$A:$P,10,FALSE)&gt;12,15,IF(VLOOKUP($A108,Resultaten!$A:$P,10,FALSE)&gt;6,20,IF(VLOOKUP($A108,Resultaten!$A:$P,10,FALSE)="",0,25)))))</f>
        <v>0</v>
      </c>
      <c r="G108" s="6">
        <f>IF(VLOOKUP($A108,Resultaten!$A:$P,3,FALSE)&gt;34,1,IF(VLOOKUP($A108,Resultaten!$A:$P,3,FALSE)&gt;26,2,IF(VLOOKUP($A108,Resultaten!$A:$P,3,FALSE)&gt;12,3,IF(VLOOKUP($A108,Resultaten!$A:$P,3,FALSE)&gt;6,4,IF(VLOOKUP($A108,Resultaten!$A:$P,3,FALSE)="",0,5)))))</f>
        <v>0</v>
      </c>
      <c r="H108" s="6">
        <f>IF(VLOOKUP($A108,Resultaten!$A:$P,11,FALSE)&gt;38,5,IF(VLOOKUP($A108,Resultaten!$A:$P,11,FALSE)&gt;28,10,IF(VLOOKUP($A108,Resultaten!$A:$P,11,FALSE)&gt;12,15,IF(VLOOKUP($A108,Resultaten!$A:$P,11,FALSE)&gt;6,20,IF(VLOOKUP($A108,Resultaten!$A:$P,11,FALSE)="",0,25)))))</f>
        <v>0</v>
      </c>
      <c r="I108" s="6">
        <f>IF(VLOOKUP($A108,Resultaten!$A:$P,4,FALSE)&gt;38,1,IF(VLOOKUP($A108,Resultaten!$A:$P,4,FALSE)&gt;28,2,IF(VLOOKUP($A108,Resultaten!$A:$P,4,FALSE)&gt;12,3,IF(VLOOKUP($A108,Resultaten!$A:$P,4,FALSE)&gt;6,4,IF(VLOOKUP($A108,Resultaten!$A:$P,4,FALSE)="",0,5)))))</f>
        <v>0</v>
      </c>
      <c r="J108" s="6">
        <f>IF(ISERROR(VLOOKUP($A108,BNT!$A:$H,5,FALSE)=TRUE),0,IF(VLOOKUP($A108,BNT!$A:$H,5,FALSE)="JA",2,0))</f>
        <v>0</v>
      </c>
      <c r="K108" s="6">
        <f>IF(ISERROR(VLOOKUP($A108,BNT!$A:$H,4,FALSE)=TRUE),0,IF(VLOOKUP($A108,BNT!$A:$H,4,FALSE)="JA",1,0))</f>
        <v>0</v>
      </c>
      <c r="L108" s="10">
        <f>SUM(C108:E108)+SUM(F108:K108)</f>
        <v>20</v>
      </c>
      <c r="M108" s="7">
        <f>IF(VLOOKUP($A108,Resultaten!$A:$P,11,FALSE)&gt;38,5,IF(VLOOKUP($A108,Resultaten!$A:$P,11,FALSE)&gt;28,10,IF(VLOOKUP($A108,Resultaten!$A:$P,11,FALSE)&gt;12,15,IF(VLOOKUP($A108,Resultaten!$A:$P,11,FALSE)&gt;6,20,IF(VLOOKUP($A108,Resultaten!$A:$P,11,FALSE)="",0,25)))))</f>
        <v>0</v>
      </c>
      <c r="N108" s="7">
        <f>IF(VLOOKUP($A108,Resultaten!$A:$P,12,FALSE)&gt;38,5,IF(VLOOKUP($A108,Resultaten!$A:$P,12,FALSE)&gt;28,10,IF(VLOOKUP($A108,Resultaten!$A:$P,12,FALSE)&gt;12,15,IF(VLOOKUP($A108,Resultaten!$A:$P,12,FALSE)&gt;6,20,IF(VLOOKUP($A108,Resultaten!$A:$P,12,FALSE)="",0,25)))))</f>
        <v>0</v>
      </c>
      <c r="O108" s="7">
        <f>IF(VLOOKUP($A108,Resultaten!$A:$P,5,FALSE)&gt;38,2,IF(VLOOKUP($A108,Resultaten!$A:$P,5,FALSE)&gt;28,4,IF(VLOOKUP($A108,Resultaten!$A:$P,5,FALSE)&gt;12,6,IF(VLOOKUP($A108,Resultaten!$A:$P,5,FALSE)&gt;6,8,IF(VLOOKUP($A108,Resultaten!$A:$P,5,FALSE)="",0,10)))))</f>
        <v>2</v>
      </c>
      <c r="P108" s="7">
        <f>IF(ISERROR(VLOOKUP($A108,BNT!$A:$H,4,FALSE)=TRUE),0,IF(VLOOKUP($A108,BNT!$A:$H,4,FALSE)="JA",2,0))</f>
        <v>0</v>
      </c>
      <c r="Q108" s="7">
        <f>IF(ISERROR(VLOOKUP($A108,BNT!$A:$H,3,FALSE)=TRUE),0,IF(VLOOKUP($A108,BNT!$A:$H,3,FALSE)="JA",1,0))</f>
        <v>0</v>
      </c>
      <c r="R108" s="16">
        <f>SUM(C108:E108)+SUM(M108:Q108)</f>
        <v>22</v>
      </c>
      <c r="S108" s="12">
        <f>IF(VLOOKUP($A108,Resultaten!$A:$P,12,FALSE)&gt;38,5,IF(VLOOKUP($A108,Resultaten!$A:$P,12,FALSE)&gt;28,10,IF(VLOOKUP($A108,Resultaten!$A:$P,12,FALSE)&gt;12,15,IF(VLOOKUP($A108,Resultaten!$A:$P,12,FALSE)&gt;6,20,IF(VLOOKUP($A108,Resultaten!$A:$P,12,FALSE)="",0,25)))))</f>
        <v>0</v>
      </c>
      <c r="T108" s="12">
        <f>IF(VLOOKUP($A108,Resultaten!$A:$P,13,FALSE)&gt;38,5,IF(VLOOKUP($A108,Resultaten!$A:$P,13,FALSE)&gt;28,10,IF(VLOOKUP($A108,Resultaten!$A:$P,13,FALSE)&gt;12,15,IF(VLOOKUP($A108,Resultaten!$A:$P,13,FALSE)&gt;6,20,IF(VLOOKUP($A108,Resultaten!$A:$P,13,FALSE)="",0,25)))))</f>
        <v>0</v>
      </c>
      <c r="U108" s="12">
        <f>IF(VLOOKUP($A108,Resultaten!$A:$P,6,FALSE)&gt;38,2,IF(VLOOKUP($A108,Resultaten!$A:$P,6,FALSE)&gt;28,4,IF(VLOOKUP($A108,Resultaten!$A:$P,6,FALSE)&gt;12,6,IF(VLOOKUP($A108,Resultaten!$A:$P,6,FALSE)&gt;6,8,IF(VLOOKUP($A108,Resultaten!$A:$P,6,FALSE)="",0,10)))))</f>
        <v>0</v>
      </c>
      <c r="V108" s="12">
        <f>IF(ISERROR(VLOOKUP($A108,BNT!$A:$H,3,FALSE)=TRUE),0,IF(VLOOKUP($A108,BNT!$A:$H,3,FALSE)="JA",2,0))</f>
        <v>0</v>
      </c>
      <c r="W108" s="14">
        <f>SUM(C108:E108)+SUM(S108:V108)</f>
        <v>20</v>
      </c>
    </row>
    <row r="109" spans="1:23" x14ac:dyDescent="0.25">
      <c r="A109" s="25">
        <v>1571</v>
      </c>
      <c r="B109" s="25" t="str">
        <f>VLOOKUP($A109,Para!$D$1:$E$996,2,FALSE)</f>
        <v>Onderons Grembergen</v>
      </c>
      <c r="C109" s="18">
        <f>VLOOKUP($A109,'Score Algemeen'!$A$3:$S$968,5,FALSE)</f>
        <v>10</v>
      </c>
      <c r="D109" s="18">
        <f>VLOOKUP($A109,'Score Algemeen'!$A:$S,10,FALSE)</f>
        <v>2</v>
      </c>
      <c r="E109" s="18">
        <f>VLOOKUP($A109,'Score Algemeen'!$A:$S,19,FALSE)</f>
        <v>8</v>
      </c>
      <c r="F109" s="6">
        <f>IF(VLOOKUP($A109,Resultaten!$A:$P,10,FALSE)&gt;34,5,IF(VLOOKUP($A109,Resultaten!$A:$P,10,FALSE)&gt;26,10,IF(VLOOKUP($A109,Resultaten!$A:$P,10,FALSE)&gt;12,15,IF(VLOOKUP($A109,Resultaten!$A:$P,10,FALSE)&gt;6,20,IF(VLOOKUP($A109,Resultaten!$A:$P,10,FALSE)="",0,25)))))</f>
        <v>0</v>
      </c>
      <c r="G109" s="6">
        <f>IF(VLOOKUP($A109,Resultaten!$A:$P,3,FALSE)&gt;34,1,IF(VLOOKUP($A109,Resultaten!$A:$P,3,FALSE)&gt;26,2,IF(VLOOKUP($A109,Resultaten!$A:$P,3,FALSE)&gt;12,3,IF(VLOOKUP($A109,Resultaten!$A:$P,3,FALSE)&gt;6,4,IF(VLOOKUP($A109,Resultaten!$A:$P,3,FALSE)="",0,5)))))</f>
        <v>0</v>
      </c>
      <c r="H109" s="6">
        <f>IF(VLOOKUP($A109,Resultaten!$A:$P,11,FALSE)&gt;38,5,IF(VLOOKUP($A109,Resultaten!$A:$P,11,FALSE)&gt;28,10,IF(VLOOKUP($A109,Resultaten!$A:$P,11,FALSE)&gt;12,15,IF(VLOOKUP($A109,Resultaten!$A:$P,11,FALSE)&gt;6,20,IF(VLOOKUP($A109,Resultaten!$A:$P,11,FALSE)="",0,25)))))</f>
        <v>0</v>
      </c>
      <c r="I109" s="6">
        <f>IF(VLOOKUP($A109,Resultaten!$A:$P,4,FALSE)&gt;38,1,IF(VLOOKUP($A109,Resultaten!$A:$P,4,FALSE)&gt;28,2,IF(VLOOKUP($A109,Resultaten!$A:$P,4,FALSE)&gt;12,3,IF(VLOOKUP($A109,Resultaten!$A:$P,4,FALSE)&gt;6,4,IF(VLOOKUP($A109,Resultaten!$A:$P,4,FALSE)="",0,5)))))</f>
        <v>0</v>
      </c>
      <c r="J109" s="6">
        <f>IF(ISERROR(VLOOKUP($A109,BNT!$A:$H,5,FALSE)=TRUE),0,IF(VLOOKUP($A109,BNT!$A:$H,5,FALSE)="JA",2,0))</f>
        <v>0</v>
      </c>
      <c r="K109" s="6">
        <f>IF(ISERROR(VLOOKUP($A109,BNT!$A:$H,4,FALSE)=TRUE),0,IF(VLOOKUP($A109,BNT!$A:$H,4,FALSE)="JA",1,0))</f>
        <v>0</v>
      </c>
      <c r="L109" s="10">
        <f>SUM(C109:E109)+SUM(F109:K109)</f>
        <v>20</v>
      </c>
      <c r="M109" s="7">
        <f>IF(VLOOKUP($A109,Resultaten!$A:$P,11,FALSE)&gt;38,5,IF(VLOOKUP($A109,Resultaten!$A:$P,11,FALSE)&gt;28,10,IF(VLOOKUP($A109,Resultaten!$A:$P,11,FALSE)&gt;12,15,IF(VLOOKUP($A109,Resultaten!$A:$P,11,FALSE)&gt;6,20,IF(VLOOKUP($A109,Resultaten!$A:$P,11,FALSE)="",0,25)))))</f>
        <v>0</v>
      </c>
      <c r="N109" s="7">
        <f>IF(VLOOKUP($A109,Resultaten!$A:$P,12,FALSE)&gt;38,5,IF(VLOOKUP($A109,Resultaten!$A:$P,12,FALSE)&gt;28,10,IF(VLOOKUP($A109,Resultaten!$A:$P,12,FALSE)&gt;12,15,IF(VLOOKUP($A109,Resultaten!$A:$P,12,FALSE)&gt;6,20,IF(VLOOKUP($A109,Resultaten!$A:$P,12,FALSE)="",0,25)))))</f>
        <v>0</v>
      </c>
      <c r="O109" s="7">
        <f>IF(VLOOKUP($A109,Resultaten!$A:$P,5,FALSE)&gt;38,2,IF(VLOOKUP($A109,Resultaten!$A:$P,5,FALSE)&gt;28,4,IF(VLOOKUP($A109,Resultaten!$A:$P,5,FALSE)&gt;12,6,IF(VLOOKUP($A109,Resultaten!$A:$P,5,FALSE)&gt;6,8,IF(VLOOKUP($A109,Resultaten!$A:$P,5,FALSE)="",0,10)))))</f>
        <v>0</v>
      </c>
      <c r="P109" s="7">
        <f>IF(ISERROR(VLOOKUP($A109,BNT!$A:$H,4,FALSE)=TRUE),0,IF(VLOOKUP($A109,BNT!$A:$H,4,FALSE)="JA",2,0))</f>
        <v>0</v>
      </c>
      <c r="Q109" s="7">
        <f>IF(ISERROR(VLOOKUP($A109,BNT!$A:$H,3,FALSE)=TRUE),0,IF(VLOOKUP($A109,BNT!$A:$H,3,FALSE)="JA",1,0))</f>
        <v>0</v>
      </c>
      <c r="R109" s="16">
        <f>SUM(C109:E109)+SUM(M109:Q109)</f>
        <v>20</v>
      </c>
      <c r="S109" s="12">
        <f>IF(VLOOKUP($A109,Resultaten!$A:$P,12,FALSE)&gt;38,5,IF(VLOOKUP($A109,Resultaten!$A:$P,12,FALSE)&gt;28,10,IF(VLOOKUP($A109,Resultaten!$A:$P,12,FALSE)&gt;12,15,IF(VLOOKUP($A109,Resultaten!$A:$P,12,FALSE)&gt;6,20,IF(VLOOKUP($A109,Resultaten!$A:$P,12,FALSE)="",0,25)))))</f>
        <v>0</v>
      </c>
      <c r="T109" s="12">
        <f>IF(VLOOKUP($A109,Resultaten!$A:$P,13,FALSE)&gt;38,5,IF(VLOOKUP($A109,Resultaten!$A:$P,13,FALSE)&gt;28,10,IF(VLOOKUP($A109,Resultaten!$A:$P,13,FALSE)&gt;12,15,IF(VLOOKUP($A109,Resultaten!$A:$P,13,FALSE)&gt;6,20,IF(VLOOKUP($A109,Resultaten!$A:$P,13,FALSE)="",0,25)))))</f>
        <v>0</v>
      </c>
      <c r="U109" s="12">
        <f>IF(VLOOKUP($A109,Resultaten!$A:$P,6,FALSE)&gt;38,2,IF(VLOOKUP($A109,Resultaten!$A:$P,6,FALSE)&gt;28,4,IF(VLOOKUP($A109,Resultaten!$A:$P,6,FALSE)&gt;12,6,IF(VLOOKUP($A109,Resultaten!$A:$P,6,FALSE)&gt;6,8,IF(VLOOKUP($A109,Resultaten!$A:$P,6,FALSE)="",0,10)))))</f>
        <v>0</v>
      </c>
      <c r="V109" s="12">
        <f>IF(ISERROR(VLOOKUP($A109,BNT!$A:$H,3,FALSE)=TRUE),0,IF(VLOOKUP($A109,BNT!$A:$H,3,FALSE)="JA",2,0))</f>
        <v>0</v>
      </c>
      <c r="W109" s="14">
        <f>SUM(C109:E109)+SUM(S109:V109)</f>
        <v>20</v>
      </c>
    </row>
    <row r="110" spans="1:23" x14ac:dyDescent="0.25">
      <c r="A110" s="25">
        <v>2388</v>
      </c>
      <c r="B110" s="25" t="str">
        <f>VLOOKUP($A110,Para!$D$1:$E$996,2,FALSE)</f>
        <v>Basket Meetjesland</v>
      </c>
      <c r="C110" s="18">
        <f>VLOOKUP($A110,'Score Algemeen'!$A$3:$S$968,5,FALSE)</f>
        <v>10</v>
      </c>
      <c r="D110" s="18">
        <f>VLOOKUP($A110,'Score Algemeen'!$A:$S,10,FALSE)</f>
        <v>3</v>
      </c>
      <c r="E110" s="18">
        <f>VLOOKUP($A110,'Score Algemeen'!$A:$S,19,FALSE)</f>
        <v>7</v>
      </c>
      <c r="F110" s="6">
        <f>IF(VLOOKUP($A110,Resultaten!$A:$P,10,FALSE)&gt;34,5,IF(VLOOKUP($A110,Resultaten!$A:$P,10,FALSE)&gt;26,10,IF(VLOOKUP($A110,Resultaten!$A:$P,10,FALSE)&gt;12,15,IF(VLOOKUP($A110,Resultaten!$A:$P,10,FALSE)&gt;6,20,IF(VLOOKUP($A110,Resultaten!$A:$P,10,FALSE)="",0,25)))))</f>
        <v>0</v>
      </c>
      <c r="G110" s="6">
        <f>IF(VLOOKUP($A110,Resultaten!$A:$P,3,FALSE)&gt;34,1,IF(VLOOKUP($A110,Resultaten!$A:$P,3,FALSE)&gt;26,2,IF(VLOOKUP($A110,Resultaten!$A:$P,3,FALSE)&gt;12,3,IF(VLOOKUP($A110,Resultaten!$A:$P,3,FALSE)&gt;6,4,IF(VLOOKUP($A110,Resultaten!$A:$P,3,FALSE)="",0,5)))))</f>
        <v>0</v>
      </c>
      <c r="H110" s="6">
        <f>IF(VLOOKUP($A110,Resultaten!$A:$P,11,FALSE)&gt;38,5,IF(VLOOKUP($A110,Resultaten!$A:$P,11,FALSE)&gt;28,10,IF(VLOOKUP($A110,Resultaten!$A:$P,11,FALSE)&gt;12,15,IF(VLOOKUP($A110,Resultaten!$A:$P,11,FALSE)&gt;6,20,IF(VLOOKUP($A110,Resultaten!$A:$P,11,FALSE)="",0,25)))))</f>
        <v>0</v>
      </c>
      <c r="I110" s="6">
        <f>IF(VLOOKUP($A110,Resultaten!$A:$P,4,FALSE)&gt;38,1,IF(VLOOKUP($A110,Resultaten!$A:$P,4,FALSE)&gt;28,2,IF(VLOOKUP($A110,Resultaten!$A:$P,4,FALSE)&gt;12,3,IF(VLOOKUP($A110,Resultaten!$A:$P,4,FALSE)&gt;6,4,IF(VLOOKUP($A110,Resultaten!$A:$P,4,FALSE)="",0,5)))))</f>
        <v>0</v>
      </c>
      <c r="J110" s="6">
        <f>IF(ISERROR(VLOOKUP($A110,BNT!$A:$H,5,FALSE)=TRUE),0,IF(VLOOKUP($A110,BNT!$A:$H,5,FALSE)="JA",2,0))</f>
        <v>0</v>
      </c>
      <c r="K110" s="6">
        <f>IF(ISERROR(VLOOKUP($A110,BNT!$A:$H,4,FALSE)=TRUE),0,IF(VLOOKUP($A110,BNT!$A:$H,4,FALSE)="JA",1,0))</f>
        <v>0</v>
      </c>
      <c r="L110" s="10">
        <f>SUM(C110:E110)+SUM(F110:K110)</f>
        <v>20</v>
      </c>
      <c r="M110" s="7">
        <f>IF(VLOOKUP($A110,Resultaten!$A:$P,11,FALSE)&gt;38,5,IF(VLOOKUP($A110,Resultaten!$A:$P,11,FALSE)&gt;28,10,IF(VLOOKUP($A110,Resultaten!$A:$P,11,FALSE)&gt;12,15,IF(VLOOKUP($A110,Resultaten!$A:$P,11,FALSE)&gt;6,20,IF(VLOOKUP($A110,Resultaten!$A:$P,11,FALSE)="",0,25)))))</f>
        <v>0</v>
      </c>
      <c r="N110" s="7">
        <f>IF(VLOOKUP($A110,Resultaten!$A:$P,12,FALSE)&gt;38,5,IF(VLOOKUP($A110,Resultaten!$A:$P,12,FALSE)&gt;28,10,IF(VLOOKUP($A110,Resultaten!$A:$P,12,FALSE)&gt;12,15,IF(VLOOKUP($A110,Resultaten!$A:$P,12,FALSE)&gt;6,20,IF(VLOOKUP($A110,Resultaten!$A:$P,12,FALSE)="",0,25)))))</f>
        <v>0</v>
      </c>
      <c r="O110" s="7">
        <f>IF(VLOOKUP($A110,Resultaten!$A:$P,5,FALSE)&gt;38,2,IF(VLOOKUP($A110,Resultaten!$A:$P,5,FALSE)&gt;28,4,IF(VLOOKUP($A110,Resultaten!$A:$P,5,FALSE)&gt;12,6,IF(VLOOKUP($A110,Resultaten!$A:$P,5,FALSE)&gt;6,8,IF(VLOOKUP($A110,Resultaten!$A:$P,5,FALSE)="",0,10)))))</f>
        <v>0</v>
      </c>
      <c r="P110" s="7">
        <f>IF(ISERROR(VLOOKUP($A110,BNT!$A:$H,4,FALSE)=TRUE),0,IF(VLOOKUP($A110,BNT!$A:$H,4,FALSE)="JA",2,0))</f>
        <v>0</v>
      </c>
      <c r="Q110" s="7">
        <f>IF(ISERROR(VLOOKUP($A110,BNT!$A:$H,3,FALSE)=TRUE),0,IF(VLOOKUP($A110,BNT!$A:$H,3,FALSE)="JA",1,0))</f>
        <v>0</v>
      </c>
      <c r="R110" s="16">
        <f>SUM(C110:E110)+SUM(M110:Q110)</f>
        <v>20</v>
      </c>
      <c r="S110" s="12">
        <f>IF(VLOOKUP($A110,Resultaten!$A:$P,12,FALSE)&gt;38,5,IF(VLOOKUP($A110,Resultaten!$A:$P,12,FALSE)&gt;28,10,IF(VLOOKUP($A110,Resultaten!$A:$P,12,FALSE)&gt;12,15,IF(VLOOKUP($A110,Resultaten!$A:$P,12,FALSE)&gt;6,20,IF(VLOOKUP($A110,Resultaten!$A:$P,12,FALSE)="",0,25)))))</f>
        <v>0</v>
      </c>
      <c r="T110" s="12">
        <f>IF(VLOOKUP($A110,Resultaten!$A:$P,13,FALSE)&gt;38,5,IF(VLOOKUP($A110,Resultaten!$A:$P,13,FALSE)&gt;28,10,IF(VLOOKUP($A110,Resultaten!$A:$P,13,FALSE)&gt;12,15,IF(VLOOKUP($A110,Resultaten!$A:$P,13,FALSE)&gt;6,20,IF(VLOOKUP($A110,Resultaten!$A:$P,13,FALSE)="",0,25)))))</f>
        <v>0</v>
      </c>
      <c r="U110" s="12">
        <f>IF(VLOOKUP($A110,Resultaten!$A:$P,6,FALSE)&gt;38,2,IF(VLOOKUP($A110,Resultaten!$A:$P,6,FALSE)&gt;28,4,IF(VLOOKUP($A110,Resultaten!$A:$P,6,FALSE)&gt;12,6,IF(VLOOKUP($A110,Resultaten!$A:$P,6,FALSE)&gt;6,8,IF(VLOOKUP($A110,Resultaten!$A:$P,6,FALSE)="",0,10)))))</f>
        <v>0</v>
      </c>
      <c r="V110" s="12">
        <f>IF(ISERROR(VLOOKUP($A110,BNT!$A:$H,3,FALSE)=TRUE),0,IF(VLOOKUP($A110,BNT!$A:$H,3,FALSE)="JA",2,0))</f>
        <v>0</v>
      </c>
      <c r="W110" s="14">
        <f>SUM(C110:E110)+SUM(S110:V110)</f>
        <v>20</v>
      </c>
    </row>
    <row r="111" spans="1:23" x14ac:dyDescent="0.25">
      <c r="A111" s="25">
        <v>2464</v>
      </c>
      <c r="B111" s="25" t="str">
        <f>VLOOKUP($A111,Para!$D$1:$E$996,2,FALSE)</f>
        <v>Londerzeelse Dunkers</v>
      </c>
      <c r="C111" s="18">
        <f>VLOOKUP($A111,'Score Algemeen'!$A$3:$S$968,5,FALSE)</f>
        <v>10</v>
      </c>
      <c r="D111" s="18">
        <f>VLOOKUP($A111,'Score Algemeen'!$A:$S,10,FALSE)</f>
        <v>2</v>
      </c>
      <c r="E111" s="18">
        <f>VLOOKUP($A111,'Score Algemeen'!$A:$S,19,FALSE)</f>
        <v>8</v>
      </c>
      <c r="F111" s="6">
        <f>IF(VLOOKUP($A111,Resultaten!$A:$P,10,FALSE)&gt;34,5,IF(VLOOKUP($A111,Resultaten!$A:$P,10,FALSE)&gt;26,10,IF(VLOOKUP($A111,Resultaten!$A:$P,10,FALSE)&gt;12,15,IF(VLOOKUP($A111,Resultaten!$A:$P,10,FALSE)&gt;6,20,IF(VLOOKUP($A111,Resultaten!$A:$P,10,FALSE)="",0,25)))))</f>
        <v>0</v>
      </c>
      <c r="G111" s="6">
        <f>IF(VLOOKUP($A111,Resultaten!$A:$P,3,FALSE)&gt;34,1,IF(VLOOKUP($A111,Resultaten!$A:$P,3,FALSE)&gt;26,2,IF(VLOOKUP($A111,Resultaten!$A:$P,3,FALSE)&gt;12,3,IF(VLOOKUP($A111,Resultaten!$A:$P,3,FALSE)&gt;6,4,IF(VLOOKUP($A111,Resultaten!$A:$P,3,FALSE)="",0,5)))))</f>
        <v>0</v>
      </c>
      <c r="H111" s="6">
        <f>IF(VLOOKUP($A111,Resultaten!$A:$P,11,FALSE)&gt;38,5,IF(VLOOKUP($A111,Resultaten!$A:$P,11,FALSE)&gt;28,10,IF(VLOOKUP($A111,Resultaten!$A:$P,11,FALSE)&gt;12,15,IF(VLOOKUP($A111,Resultaten!$A:$P,11,FALSE)&gt;6,20,IF(VLOOKUP($A111,Resultaten!$A:$P,11,FALSE)="",0,25)))))</f>
        <v>0</v>
      </c>
      <c r="I111" s="6">
        <f>IF(VLOOKUP($A111,Resultaten!$A:$P,4,FALSE)&gt;38,1,IF(VLOOKUP($A111,Resultaten!$A:$P,4,FALSE)&gt;28,2,IF(VLOOKUP($A111,Resultaten!$A:$P,4,FALSE)&gt;12,3,IF(VLOOKUP($A111,Resultaten!$A:$P,4,FALSE)&gt;6,4,IF(VLOOKUP($A111,Resultaten!$A:$P,4,FALSE)="",0,5)))))</f>
        <v>0</v>
      </c>
      <c r="J111" s="6">
        <f>IF(ISERROR(VLOOKUP($A111,BNT!$A:$H,5,FALSE)=TRUE),0,IF(VLOOKUP($A111,BNT!$A:$H,5,FALSE)="JA",2,0))</f>
        <v>0</v>
      </c>
      <c r="K111" s="6">
        <f>IF(ISERROR(VLOOKUP($A111,BNT!$A:$H,4,FALSE)=TRUE),0,IF(VLOOKUP($A111,BNT!$A:$H,4,FALSE)="JA",1,0))</f>
        <v>0</v>
      </c>
      <c r="L111" s="10">
        <f>SUM(C111:E111)+SUM(F111:K111)</f>
        <v>20</v>
      </c>
      <c r="M111" s="7">
        <f>IF(VLOOKUP($A111,Resultaten!$A:$P,11,FALSE)&gt;38,5,IF(VLOOKUP($A111,Resultaten!$A:$P,11,FALSE)&gt;28,10,IF(VLOOKUP($A111,Resultaten!$A:$P,11,FALSE)&gt;12,15,IF(VLOOKUP($A111,Resultaten!$A:$P,11,FALSE)&gt;6,20,IF(VLOOKUP($A111,Resultaten!$A:$P,11,FALSE)="",0,25)))))</f>
        <v>0</v>
      </c>
      <c r="N111" s="7">
        <f>IF(VLOOKUP($A111,Resultaten!$A:$P,12,FALSE)&gt;38,5,IF(VLOOKUP($A111,Resultaten!$A:$P,12,FALSE)&gt;28,10,IF(VLOOKUP($A111,Resultaten!$A:$P,12,FALSE)&gt;12,15,IF(VLOOKUP($A111,Resultaten!$A:$P,12,FALSE)&gt;6,20,IF(VLOOKUP($A111,Resultaten!$A:$P,12,FALSE)="",0,25)))))</f>
        <v>0</v>
      </c>
      <c r="O111" s="7">
        <f>IF(VLOOKUP($A111,Resultaten!$A:$P,5,FALSE)&gt;38,2,IF(VLOOKUP($A111,Resultaten!$A:$P,5,FALSE)&gt;28,4,IF(VLOOKUP($A111,Resultaten!$A:$P,5,FALSE)&gt;12,6,IF(VLOOKUP($A111,Resultaten!$A:$P,5,FALSE)&gt;6,8,IF(VLOOKUP($A111,Resultaten!$A:$P,5,FALSE)="",0,10)))))</f>
        <v>0</v>
      </c>
      <c r="P111" s="7">
        <f>IF(ISERROR(VLOOKUP($A111,BNT!$A:$H,4,FALSE)=TRUE),0,IF(VLOOKUP($A111,BNT!$A:$H,4,FALSE)="JA",2,0))</f>
        <v>0</v>
      </c>
      <c r="Q111" s="7">
        <f>IF(ISERROR(VLOOKUP($A111,BNT!$A:$H,3,FALSE)=TRUE),0,IF(VLOOKUP($A111,BNT!$A:$H,3,FALSE)="JA",1,0))</f>
        <v>0</v>
      </c>
      <c r="R111" s="16">
        <f>SUM(C111:E111)+SUM(M111:Q111)</f>
        <v>20</v>
      </c>
      <c r="S111" s="12">
        <f>IF(VLOOKUP($A111,Resultaten!$A:$P,12,FALSE)&gt;38,5,IF(VLOOKUP($A111,Resultaten!$A:$P,12,FALSE)&gt;28,10,IF(VLOOKUP($A111,Resultaten!$A:$P,12,FALSE)&gt;12,15,IF(VLOOKUP($A111,Resultaten!$A:$P,12,FALSE)&gt;6,20,IF(VLOOKUP($A111,Resultaten!$A:$P,12,FALSE)="",0,25)))))</f>
        <v>0</v>
      </c>
      <c r="T111" s="12">
        <f>IF(VLOOKUP($A111,Resultaten!$A:$P,13,FALSE)&gt;38,5,IF(VLOOKUP($A111,Resultaten!$A:$P,13,FALSE)&gt;28,10,IF(VLOOKUP($A111,Resultaten!$A:$P,13,FALSE)&gt;12,15,IF(VLOOKUP($A111,Resultaten!$A:$P,13,FALSE)&gt;6,20,IF(VLOOKUP($A111,Resultaten!$A:$P,13,FALSE)="",0,25)))))</f>
        <v>0</v>
      </c>
      <c r="U111" s="12">
        <f>IF(VLOOKUP($A111,Resultaten!$A:$P,6,FALSE)&gt;38,2,IF(VLOOKUP($A111,Resultaten!$A:$P,6,FALSE)&gt;28,4,IF(VLOOKUP($A111,Resultaten!$A:$P,6,FALSE)&gt;12,6,IF(VLOOKUP($A111,Resultaten!$A:$P,6,FALSE)&gt;6,8,IF(VLOOKUP($A111,Resultaten!$A:$P,6,FALSE)="",0,10)))))</f>
        <v>0</v>
      </c>
      <c r="V111" s="12">
        <f>IF(ISERROR(VLOOKUP($A111,BNT!$A:$H,3,FALSE)=TRUE),0,IF(VLOOKUP($A111,BNT!$A:$H,3,FALSE)="JA",2,0))</f>
        <v>0</v>
      </c>
      <c r="W111" s="14">
        <f>SUM(C111:E111)+SUM(S111:V111)</f>
        <v>20</v>
      </c>
    </row>
    <row r="112" spans="1:23" x14ac:dyDescent="0.25">
      <c r="A112" s="25">
        <v>2599</v>
      </c>
      <c r="B112" s="25" t="str">
        <f>VLOOKUP($A112,Para!$D$1:$E$996,2,FALSE)</f>
        <v>Femina Habac Sint-Truiden</v>
      </c>
      <c r="C112" s="18">
        <f>VLOOKUP($A112,'Score Algemeen'!$A$3:$S$968,5,FALSE)</f>
        <v>10</v>
      </c>
      <c r="D112" s="18">
        <f>VLOOKUP($A112,'Score Algemeen'!$A:$S,10,FALSE)</f>
        <v>2</v>
      </c>
      <c r="E112" s="18">
        <f>VLOOKUP($A112,'Score Algemeen'!$A:$S,19,FALSE)</f>
        <v>8</v>
      </c>
      <c r="F112" s="6">
        <f>IF(VLOOKUP($A112,Resultaten!$A:$P,10,FALSE)&gt;34,5,IF(VLOOKUP($A112,Resultaten!$A:$P,10,FALSE)&gt;26,10,IF(VLOOKUP($A112,Resultaten!$A:$P,10,FALSE)&gt;12,15,IF(VLOOKUP($A112,Resultaten!$A:$P,10,FALSE)&gt;6,20,IF(VLOOKUP($A112,Resultaten!$A:$P,10,FALSE)="",0,25)))))</f>
        <v>0</v>
      </c>
      <c r="G112" s="6">
        <f>IF(VLOOKUP($A112,Resultaten!$A:$P,3,FALSE)&gt;34,1,IF(VLOOKUP($A112,Resultaten!$A:$P,3,FALSE)&gt;26,2,IF(VLOOKUP($A112,Resultaten!$A:$P,3,FALSE)&gt;12,3,IF(VLOOKUP($A112,Resultaten!$A:$P,3,FALSE)&gt;6,4,IF(VLOOKUP($A112,Resultaten!$A:$P,3,FALSE)="",0,5)))))</f>
        <v>0</v>
      </c>
      <c r="H112" s="6">
        <f>IF(VLOOKUP($A112,Resultaten!$A:$P,11,FALSE)&gt;38,5,IF(VLOOKUP($A112,Resultaten!$A:$P,11,FALSE)&gt;28,10,IF(VLOOKUP($A112,Resultaten!$A:$P,11,FALSE)&gt;12,15,IF(VLOOKUP($A112,Resultaten!$A:$P,11,FALSE)&gt;6,20,IF(VLOOKUP($A112,Resultaten!$A:$P,11,FALSE)="",0,25)))))</f>
        <v>0</v>
      </c>
      <c r="I112" s="6">
        <f>IF(VLOOKUP($A112,Resultaten!$A:$P,4,FALSE)&gt;38,1,IF(VLOOKUP($A112,Resultaten!$A:$P,4,FALSE)&gt;28,2,IF(VLOOKUP($A112,Resultaten!$A:$P,4,FALSE)&gt;12,3,IF(VLOOKUP($A112,Resultaten!$A:$P,4,FALSE)&gt;6,4,IF(VLOOKUP($A112,Resultaten!$A:$P,4,FALSE)="",0,5)))))</f>
        <v>0</v>
      </c>
      <c r="J112" s="6">
        <f>IF(ISERROR(VLOOKUP($A112,BNT!$A:$H,5,FALSE)=TRUE),0,IF(VLOOKUP($A112,BNT!$A:$H,5,FALSE)="JA",2,0))</f>
        <v>0</v>
      </c>
      <c r="K112" s="6">
        <f>IF(ISERROR(VLOOKUP($A112,BNT!$A:$H,4,FALSE)=TRUE),0,IF(VLOOKUP($A112,BNT!$A:$H,4,FALSE)="JA",1,0))</f>
        <v>0</v>
      </c>
      <c r="L112" s="10">
        <f>SUM(C112:E112)+SUM(F112:K112)</f>
        <v>20</v>
      </c>
      <c r="M112" s="7">
        <f>IF(VLOOKUP($A112,Resultaten!$A:$P,11,FALSE)&gt;38,5,IF(VLOOKUP($A112,Resultaten!$A:$P,11,FALSE)&gt;28,10,IF(VLOOKUP($A112,Resultaten!$A:$P,11,FALSE)&gt;12,15,IF(VLOOKUP($A112,Resultaten!$A:$P,11,FALSE)&gt;6,20,IF(VLOOKUP($A112,Resultaten!$A:$P,11,FALSE)="",0,25)))))</f>
        <v>0</v>
      </c>
      <c r="N112" s="7">
        <f>IF(VLOOKUP($A112,Resultaten!$A:$P,12,FALSE)&gt;38,5,IF(VLOOKUP($A112,Resultaten!$A:$P,12,FALSE)&gt;28,10,IF(VLOOKUP($A112,Resultaten!$A:$P,12,FALSE)&gt;12,15,IF(VLOOKUP($A112,Resultaten!$A:$P,12,FALSE)&gt;6,20,IF(VLOOKUP($A112,Resultaten!$A:$P,12,FALSE)="",0,25)))))</f>
        <v>0</v>
      </c>
      <c r="O112" s="7">
        <f>IF(VLOOKUP($A112,Resultaten!$A:$P,5,FALSE)&gt;38,2,IF(VLOOKUP($A112,Resultaten!$A:$P,5,FALSE)&gt;28,4,IF(VLOOKUP($A112,Resultaten!$A:$P,5,FALSE)&gt;12,6,IF(VLOOKUP($A112,Resultaten!$A:$P,5,FALSE)&gt;6,8,IF(VLOOKUP($A112,Resultaten!$A:$P,5,FALSE)="",0,10)))))</f>
        <v>0</v>
      </c>
      <c r="P112" s="7">
        <f>IF(ISERROR(VLOOKUP($A112,BNT!$A:$H,4,FALSE)=TRUE),0,IF(VLOOKUP($A112,BNT!$A:$H,4,FALSE)="JA",2,0))</f>
        <v>0</v>
      </c>
      <c r="Q112" s="7">
        <f>IF(ISERROR(VLOOKUP($A112,BNT!$A:$H,3,FALSE)=TRUE),0,IF(VLOOKUP($A112,BNT!$A:$H,3,FALSE)="JA",1,0))</f>
        <v>0</v>
      </c>
      <c r="R112" s="16">
        <f>SUM(C112:E112)+SUM(M112:Q112)</f>
        <v>20</v>
      </c>
      <c r="S112" s="12">
        <f>IF(VLOOKUP($A112,Resultaten!$A:$P,12,FALSE)&gt;38,5,IF(VLOOKUP($A112,Resultaten!$A:$P,12,FALSE)&gt;28,10,IF(VLOOKUP($A112,Resultaten!$A:$P,12,FALSE)&gt;12,15,IF(VLOOKUP($A112,Resultaten!$A:$P,12,FALSE)&gt;6,20,IF(VLOOKUP($A112,Resultaten!$A:$P,12,FALSE)="",0,25)))))</f>
        <v>0</v>
      </c>
      <c r="T112" s="12">
        <f>IF(VLOOKUP($A112,Resultaten!$A:$P,13,FALSE)&gt;38,5,IF(VLOOKUP($A112,Resultaten!$A:$P,13,FALSE)&gt;28,10,IF(VLOOKUP($A112,Resultaten!$A:$P,13,FALSE)&gt;12,15,IF(VLOOKUP($A112,Resultaten!$A:$P,13,FALSE)&gt;6,20,IF(VLOOKUP($A112,Resultaten!$A:$P,13,FALSE)="",0,25)))))</f>
        <v>0</v>
      </c>
      <c r="U112" s="12">
        <f>IF(VLOOKUP($A112,Resultaten!$A:$P,6,FALSE)&gt;38,2,IF(VLOOKUP($A112,Resultaten!$A:$P,6,FALSE)&gt;28,4,IF(VLOOKUP($A112,Resultaten!$A:$P,6,FALSE)&gt;12,6,IF(VLOOKUP($A112,Resultaten!$A:$P,6,FALSE)&gt;6,8,IF(VLOOKUP($A112,Resultaten!$A:$P,6,FALSE)="",0,10)))))</f>
        <v>0</v>
      </c>
      <c r="V112" s="12">
        <f>IF(ISERROR(VLOOKUP($A112,BNT!$A:$H,3,FALSE)=TRUE),0,IF(VLOOKUP($A112,BNT!$A:$H,3,FALSE)="JA",2,0))</f>
        <v>0</v>
      </c>
      <c r="W112" s="14">
        <f>SUM(C112:E112)+SUM(S112:V112)</f>
        <v>20</v>
      </c>
    </row>
    <row r="113" spans="1:23" x14ac:dyDescent="0.25">
      <c r="A113" s="25">
        <v>5021</v>
      </c>
      <c r="B113" s="25" t="str">
        <f>VLOOKUP($A113,Para!$D$1:$E$996,2,FALSE)</f>
        <v>Molenbeek Rebels Basketball</v>
      </c>
      <c r="C113" s="18">
        <f>VLOOKUP($A113,'Score Algemeen'!$A$3:$S$968,5,FALSE)</f>
        <v>10</v>
      </c>
      <c r="D113" s="18">
        <f>VLOOKUP($A113,'Score Algemeen'!$A:$S,10,FALSE)</f>
        <v>2</v>
      </c>
      <c r="E113" s="18">
        <f>VLOOKUP($A113,'Score Algemeen'!$A:$S,19,FALSE)</f>
        <v>8</v>
      </c>
      <c r="F113" s="6">
        <f>IF(VLOOKUP($A113,Resultaten!$A:$P,10,FALSE)&gt;34,5,IF(VLOOKUP($A113,Resultaten!$A:$P,10,FALSE)&gt;26,10,IF(VLOOKUP($A113,Resultaten!$A:$P,10,FALSE)&gt;12,15,IF(VLOOKUP($A113,Resultaten!$A:$P,10,FALSE)&gt;6,20,IF(VLOOKUP($A113,Resultaten!$A:$P,10,FALSE)="",0,25)))))</f>
        <v>0</v>
      </c>
      <c r="G113" s="6">
        <f>IF(VLOOKUP($A113,Resultaten!$A:$P,3,FALSE)&gt;34,1,IF(VLOOKUP($A113,Resultaten!$A:$P,3,FALSE)&gt;26,2,IF(VLOOKUP($A113,Resultaten!$A:$P,3,FALSE)&gt;12,3,IF(VLOOKUP($A113,Resultaten!$A:$P,3,FALSE)&gt;6,4,IF(VLOOKUP($A113,Resultaten!$A:$P,3,FALSE)="",0,5)))))</f>
        <v>0</v>
      </c>
      <c r="H113" s="6">
        <f>IF(VLOOKUP($A113,Resultaten!$A:$P,11,FALSE)&gt;38,5,IF(VLOOKUP($A113,Resultaten!$A:$P,11,FALSE)&gt;28,10,IF(VLOOKUP($A113,Resultaten!$A:$P,11,FALSE)&gt;12,15,IF(VLOOKUP($A113,Resultaten!$A:$P,11,FALSE)&gt;6,20,IF(VLOOKUP($A113,Resultaten!$A:$P,11,FALSE)="",0,25)))))</f>
        <v>0</v>
      </c>
      <c r="I113" s="6">
        <f>IF(VLOOKUP($A113,Resultaten!$A:$P,4,FALSE)&gt;38,1,IF(VLOOKUP($A113,Resultaten!$A:$P,4,FALSE)&gt;28,2,IF(VLOOKUP($A113,Resultaten!$A:$P,4,FALSE)&gt;12,3,IF(VLOOKUP($A113,Resultaten!$A:$P,4,FALSE)&gt;6,4,IF(VLOOKUP($A113,Resultaten!$A:$P,4,FALSE)="",0,5)))))</f>
        <v>0</v>
      </c>
      <c r="J113" s="6">
        <f>IF(ISERROR(VLOOKUP($A113,BNT!$A:$H,5,FALSE)=TRUE),0,IF(VLOOKUP($A113,BNT!$A:$H,5,FALSE)="JA",2,0))</f>
        <v>0</v>
      </c>
      <c r="K113" s="6">
        <f>IF(ISERROR(VLOOKUP($A113,BNT!$A:$H,4,FALSE)=TRUE),0,IF(VLOOKUP($A113,BNT!$A:$H,4,FALSE)="JA",1,0))</f>
        <v>0</v>
      </c>
      <c r="L113" s="10">
        <f>SUM(C113:E113)+SUM(F113:K113)</f>
        <v>20</v>
      </c>
      <c r="M113" s="7">
        <f>IF(VLOOKUP($A113,Resultaten!$A:$P,11,FALSE)&gt;38,5,IF(VLOOKUP($A113,Resultaten!$A:$P,11,FALSE)&gt;28,10,IF(VLOOKUP($A113,Resultaten!$A:$P,11,FALSE)&gt;12,15,IF(VLOOKUP($A113,Resultaten!$A:$P,11,FALSE)&gt;6,20,IF(VLOOKUP($A113,Resultaten!$A:$P,11,FALSE)="",0,25)))))</f>
        <v>0</v>
      </c>
      <c r="N113" s="7">
        <f>IF(VLOOKUP($A113,Resultaten!$A:$P,12,FALSE)&gt;38,5,IF(VLOOKUP($A113,Resultaten!$A:$P,12,FALSE)&gt;28,10,IF(VLOOKUP($A113,Resultaten!$A:$P,12,FALSE)&gt;12,15,IF(VLOOKUP($A113,Resultaten!$A:$P,12,FALSE)&gt;6,20,IF(VLOOKUP($A113,Resultaten!$A:$P,12,FALSE)="",0,25)))))</f>
        <v>0</v>
      </c>
      <c r="O113" s="7">
        <f>IF(VLOOKUP($A113,Resultaten!$A:$P,5,FALSE)&gt;38,2,IF(VLOOKUP($A113,Resultaten!$A:$P,5,FALSE)&gt;28,4,IF(VLOOKUP($A113,Resultaten!$A:$P,5,FALSE)&gt;12,6,IF(VLOOKUP($A113,Resultaten!$A:$P,5,FALSE)&gt;6,8,IF(VLOOKUP($A113,Resultaten!$A:$P,5,FALSE)="",0,10)))))</f>
        <v>0</v>
      </c>
      <c r="P113" s="7">
        <f>IF(ISERROR(VLOOKUP($A113,BNT!$A:$H,4,FALSE)=TRUE),0,IF(VLOOKUP($A113,BNT!$A:$H,4,FALSE)="JA",2,0))</f>
        <v>0</v>
      </c>
      <c r="Q113" s="7">
        <f>IF(ISERROR(VLOOKUP($A113,BNT!$A:$H,3,FALSE)=TRUE),0,IF(VLOOKUP($A113,BNT!$A:$H,3,FALSE)="JA",1,0))</f>
        <v>0</v>
      </c>
      <c r="R113" s="16">
        <f>SUM(C113:E113)+SUM(M113:Q113)</f>
        <v>20</v>
      </c>
      <c r="S113" s="12">
        <f>IF(VLOOKUP($A113,Resultaten!$A:$P,12,FALSE)&gt;38,5,IF(VLOOKUP($A113,Resultaten!$A:$P,12,FALSE)&gt;28,10,IF(VLOOKUP($A113,Resultaten!$A:$P,12,FALSE)&gt;12,15,IF(VLOOKUP($A113,Resultaten!$A:$P,12,FALSE)&gt;6,20,IF(VLOOKUP($A113,Resultaten!$A:$P,12,FALSE)="",0,25)))))</f>
        <v>0</v>
      </c>
      <c r="T113" s="12">
        <f>IF(VLOOKUP($A113,Resultaten!$A:$P,13,FALSE)&gt;38,5,IF(VLOOKUP($A113,Resultaten!$A:$P,13,FALSE)&gt;28,10,IF(VLOOKUP($A113,Resultaten!$A:$P,13,FALSE)&gt;12,15,IF(VLOOKUP($A113,Resultaten!$A:$P,13,FALSE)&gt;6,20,IF(VLOOKUP($A113,Resultaten!$A:$P,13,FALSE)="",0,25)))))</f>
        <v>0</v>
      </c>
      <c r="U113" s="12">
        <f>IF(VLOOKUP($A113,Resultaten!$A:$P,6,FALSE)&gt;38,2,IF(VLOOKUP($A113,Resultaten!$A:$P,6,FALSE)&gt;28,4,IF(VLOOKUP($A113,Resultaten!$A:$P,6,FALSE)&gt;12,6,IF(VLOOKUP($A113,Resultaten!$A:$P,6,FALSE)&gt;6,8,IF(VLOOKUP($A113,Resultaten!$A:$P,6,FALSE)="",0,10)))))</f>
        <v>0</v>
      </c>
      <c r="V113" s="12">
        <f>IF(ISERROR(VLOOKUP($A113,BNT!$A:$H,3,FALSE)=TRUE),0,IF(VLOOKUP($A113,BNT!$A:$H,3,FALSE)="JA",2,0))</f>
        <v>0</v>
      </c>
      <c r="W113" s="14">
        <f>SUM(C113:E113)+SUM(S113:V113)</f>
        <v>20</v>
      </c>
    </row>
    <row r="114" spans="1:23" x14ac:dyDescent="0.25">
      <c r="A114" s="25">
        <v>1744</v>
      </c>
      <c r="B114" s="25" t="str">
        <f>VLOOKUP($A114,Para!$D$1:$E$996,2,FALSE)</f>
        <v>Toyota Wouters Diest</v>
      </c>
      <c r="C114" s="18">
        <f>VLOOKUP($A114,'Score Algemeen'!$A$3:$S$968,5,FALSE)</f>
        <v>10</v>
      </c>
      <c r="D114" s="18">
        <f>VLOOKUP($A114,'Score Algemeen'!$A:$S,10,FALSE)</f>
        <v>4</v>
      </c>
      <c r="E114" s="18">
        <f>VLOOKUP($A114,'Score Algemeen'!$A:$S,19,FALSE)</f>
        <v>5</v>
      </c>
      <c r="F114" s="6">
        <f>IF(VLOOKUP($A114,Resultaten!$A:$P,10,FALSE)&gt;34,5,IF(VLOOKUP($A114,Resultaten!$A:$P,10,FALSE)&gt;26,10,IF(VLOOKUP($A114,Resultaten!$A:$P,10,FALSE)&gt;12,15,IF(VLOOKUP($A114,Resultaten!$A:$P,10,FALSE)&gt;6,20,IF(VLOOKUP($A114,Resultaten!$A:$P,10,FALSE)="",0,25)))))</f>
        <v>0</v>
      </c>
      <c r="G114" s="6">
        <f>IF(VLOOKUP($A114,Resultaten!$A:$P,3,FALSE)&gt;34,1,IF(VLOOKUP($A114,Resultaten!$A:$P,3,FALSE)&gt;26,2,IF(VLOOKUP($A114,Resultaten!$A:$P,3,FALSE)&gt;12,3,IF(VLOOKUP($A114,Resultaten!$A:$P,3,FALSE)&gt;6,4,IF(VLOOKUP($A114,Resultaten!$A:$P,3,FALSE)="",0,5)))))</f>
        <v>0</v>
      </c>
      <c r="H114" s="6">
        <f>IF(VLOOKUP($A114,Resultaten!$A:$P,11,FALSE)&gt;38,5,IF(VLOOKUP($A114,Resultaten!$A:$P,11,FALSE)&gt;28,10,IF(VLOOKUP($A114,Resultaten!$A:$P,11,FALSE)&gt;12,15,IF(VLOOKUP($A114,Resultaten!$A:$P,11,FALSE)&gt;6,20,IF(VLOOKUP($A114,Resultaten!$A:$P,11,FALSE)="",0,25)))))</f>
        <v>5</v>
      </c>
      <c r="I114" s="6">
        <f>IF(VLOOKUP($A114,Resultaten!$A:$P,4,FALSE)&gt;38,1,IF(VLOOKUP($A114,Resultaten!$A:$P,4,FALSE)&gt;28,2,IF(VLOOKUP($A114,Resultaten!$A:$P,4,FALSE)&gt;12,3,IF(VLOOKUP($A114,Resultaten!$A:$P,4,FALSE)&gt;6,4,IF(VLOOKUP($A114,Resultaten!$A:$P,4,FALSE)="",0,5)))))</f>
        <v>0</v>
      </c>
      <c r="J114" s="6">
        <f>IF(ISERROR(VLOOKUP($A114,BNT!$A:$H,5,FALSE)=TRUE),0,IF(VLOOKUP($A114,BNT!$A:$H,5,FALSE)="JA",2,0))</f>
        <v>0</v>
      </c>
      <c r="K114" s="6">
        <f>IF(ISERROR(VLOOKUP($A114,BNT!$A:$H,4,FALSE)=TRUE),0,IF(VLOOKUP($A114,BNT!$A:$H,4,FALSE)="JA",1,0))</f>
        <v>0</v>
      </c>
      <c r="L114" s="10">
        <f>SUM(C114:E114)+SUM(F114:K114)</f>
        <v>24</v>
      </c>
      <c r="M114" s="7">
        <f>IF(VLOOKUP($A114,Resultaten!$A:$P,11,FALSE)&gt;38,5,IF(VLOOKUP($A114,Resultaten!$A:$P,11,FALSE)&gt;28,10,IF(VLOOKUP($A114,Resultaten!$A:$P,11,FALSE)&gt;12,15,IF(VLOOKUP($A114,Resultaten!$A:$P,11,FALSE)&gt;6,20,IF(VLOOKUP($A114,Resultaten!$A:$P,11,FALSE)="",0,25)))))</f>
        <v>5</v>
      </c>
      <c r="N114" s="7">
        <f>IF(VLOOKUP($A114,Resultaten!$A:$P,12,FALSE)&gt;38,5,IF(VLOOKUP($A114,Resultaten!$A:$P,12,FALSE)&gt;28,10,IF(VLOOKUP($A114,Resultaten!$A:$P,12,FALSE)&gt;12,15,IF(VLOOKUP($A114,Resultaten!$A:$P,12,FALSE)&gt;6,20,IF(VLOOKUP($A114,Resultaten!$A:$P,12,FALSE)="",0,25)))))</f>
        <v>0</v>
      </c>
      <c r="O114" s="7">
        <f>IF(VLOOKUP($A114,Resultaten!$A:$P,5,FALSE)&gt;38,2,IF(VLOOKUP($A114,Resultaten!$A:$P,5,FALSE)&gt;28,4,IF(VLOOKUP($A114,Resultaten!$A:$P,5,FALSE)&gt;12,6,IF(VLOOKUP($A114,Resultaten!$A:$P,5,FALSE)&gt;6,8,IF(VLOOKUP($A114,Resultaten!$A:$P,5,FALSE)="",0,10)))))</f>
        <v>2</v>
      </c>
      <c r="P114" s="7">
        <f>IF(ISERROR(VLOOKUP($A114,BNT!$A:$H,4,FALSE)=TRUE),0,IF(VLOOKUP($A114,BNT!$A:$H,4,FALSE)="JA",2,0))</f>
        <v>0</v>
      </c>
      <c r="Q114" s="7">
        <f>IF(ISERROR(VLOOKUP($A114,BNT!$A:$H,3,FALSE)=TRUE),0,IF(VLOOKUP($A114,BNT!$A:$H,3,FALSE)="JA",1,0))</f>
        <v>0</v>
      </c>
      <c r="R114" s="16">
        <f>SUM(C114:E114)+SUM(M114:Q114)</f>
        <v>26</v>
      </c>
      <c r="S114" s="12">
        <f>IF(VLOOKUP($A114,Resultaten!$A:$P,12,FALSE)&gt;38,5,IF(VLOOKUP($A114,Resultaten!$A:$P,12,FALSE)&gt;28,10,IF(VLOOKUP($A114,Resultaten!$A:$P,12,FALSE)&gt;12,15,IF(VLOOKUP($A114,Resultaten!$A:$P,12,FALSE)&gt;6,20,IF(VLOOKUP($A114,Resultaten!$A:$P,12,FALSE)="",0,25)))))</f>
        <v>0</v>
      </c>
      <c r="T114" s="12">
        <f>IF(VLOOKUP($A114,Resultaten!$A:$P,13,FALSE)&gt;38,5,IF(VLOOKUP($A114,Resultaten!$A:$P,13,FALSE)&gt;28,10,IF(VLOOKUP($A114,Resultaten!$A:$P,13,FALSE)&gt;12,15,IF(VLOOKUP($A114,Resultaten!$A:$P,13,FALSE)&gt;6,20,IF(VLOOKUP($A114,Resultaten!$A:$P,13,FALSE)="",0,25)))))</f>
        <v>0</v>
      </c>
      <c r="U114" s="12">
        <f>IF(VLOOKUP($A114,Resultaten!$A:$P,6,FALSE)&gt;38,2,IF(VLOOKUP($A114,Resultaten!$A:$P,6,FALSE)&gt;28,4,IF(VLOOKUP($A114,Resultaten!$A:$P,6,FALSE)&gt;12,6,IF(VLOOKUP($A114,Resultaten!$A:$P,6,FALSE)&gt;6,8,IF(VLOOKUP($A114,Resultaten!$A:$P,6,FALSE)="",0,10)))))</f>
        <v>0</v>
      </c>
      <c r="V114" s="12">
        <f>IF(ISERROR(VLOOKUP($A114,BNT!$A:$H,3,FALSE)=TRUE),0,IF(VLOOKUP($A114,BNT!$A:$H,3,FALSE)="JA",2,0))</f>
        <v>0</v>
      </c>
      <c r="W114" s="14">
        <f>SUM(C114:E114)+SUM(S114:V114)</f>
        <v>19</v>
      </c>
    </row>
    <row r="115" spans="1:23" x14ac:dyDescent="0.25">
      <c r="A115" s="25">
        <v>1468</v>
      </c>
      <c r="B115" s="25" t="str">
        <f>VLOOKUP($A115,Para!$D$1:$E$996,2,FALSE)</f>
        <v>KBBC Eksaarde</v>
      </c>
      <c r="C115" s="18">
        <f>VLOOKUP($A115,'Score Algemeen'!$A$3:$S$968,5,FALSE)</f>
        <v>8</v>
      </c>
      <c r="D115" s="18">
        <f>VLOOKUP($A115,'Score Algemeen'!$A:$S,10,FALSE)</f>
        <v>2</v>
      </c>
      <c r="E115" s="18">
        <f>VLOOKUP($A115,'Score Algemeen'!$A:$S,19,FALSE)</f>
        <v>4</v>
      </c>
      <c r="F115" s="6">
        <f>IF(VLOOKUP($A115,Resultaten!$A:$P,10,FALSE)&gt;34,5,IF(VLOOKUP($A115,Resultaten!$A:$P,10,FALSE)&gt;26,10,IF(VLOOKUP($A115,Resultaten!$A:$P,10,FALSE)&gt;12,15,IF(VLOOKUP($A115,Resultaten!$A:$P,10,FALSE)&gt;6,20,IF(VLOOKUP($A115,Resultaten!$A:$P,10,FALSE)="",0,25)))))</f>
        <v>0</v>
      </c>
      <c r="G115" s="6">
        <f>IF(VLOOKUP($A115,Resultaten!$A:$P,3,FALSE)&gt;34,1,IF(VLOOKUP($A115,Resultaten!$A:$P,3,FALSE)&gt;26,2,IF(VLOOKUP($A115,Resultaten!$A:$P,3,FALSE)&gt;12,3,IF(VLOOKUP($A115,Resultaten!$A:$P,3,FALSE)&gt;6,4,IF(VLOOKUP($A115,Resultaten!$A:$P,3,FALSE)="",0,5)))))</f>
        <v>0</v>
      </c>
      <c r="H115" s="6">
        <f>IF(VLOOKUP($A115,Resultaten!$A:$P,11,FALSE)&gt;38,5,IF(VLOOKUP($A115,Resultaten!$A:$P,11,FALSE)&gt;28,10,IF(VLOOKUP($A115,Resultaten!$A:$P,11,FALSE)&gt;12,15,IF(VLOOKUP($A115,Resultaten!$A:$P,11,FALSE)&gt;6,20,IF(VLOOKUP($A115,Resultaten!$A:$P,11,FALSE)="",0,25)))))</f>
        <v>0</v>
      </c>
      <c r="I115" s="6">
        <f>IF(VLOOKUP($A115,Resultaten!$A:$P,4,FALSE)&gt;38,1,IF(VLOOKUP($A115,Resultaten!$A:$P,4,FALSE)&gt;28,2,IF(VLOOKUP($A115,Resultaten!$A:$P,4,FALSE)&gt;12,3,IF(VLOOKUP($A115,Resultaten!$A:$P,4,FALSE)&gt;6,4,IF(VLOOKUP($A115,Resultaten!$A:$P,4,FALSE)="",0,5)))))</f>
        <v>0</v>
      </c>
      <c r="J115" s="6">
        <f>IF(ISERROR(VLOOKUP($A115,BNT!$A:$H,5,FALSE)=TRUE),0,IF(VLOOKUP($A115,BNT!$A:$H,5,FALSE)="JA",2,0))</f>
        <v>0</v>
      </c>
      <c r="K115" s="6">
        <f>IF(ISERROR(VLOOKUP($A115,BNT!$A:$H,4,FALSE)=TRUE),0,IF(VLOOKUP($A115,BNT!$A:$H,4,FALSE)="JA",1,0))</f>
        <v>0</v>
      </c>
      <c r="L115" s="10">
        <f>SUM(C115:E115)+SUM(F115:K115)</f>
        <v>14</v>
      </c>
      <c r="M115" s="7">
        <f>IF(VLOOKUP($A115,Resultaten!$A:$P,11,FALSE)&gt;38,5,IF(VLOOKUP($A115,Resultaten!$A:$P,11,FALSE)&gt;28,10,IF(VLOOKUP($A115,Resultaten!$A:$P,11,FALSE)&gt;12,15,IF(VLOOKUP($A115,Resultaten!$A:$P,11,FALSE)&gt;6,20,IF(VLOOKUP($A115,Resultaten!$A:$P,11,FALSE)="",0,25)))))</f>
        <v>0</v>
      </c>
      <c r="N115" s="7">
        <f>IF(VLOOKUP($A115,Resultaten!$A:$P,12,FALSE)&gt;38,5,IF(VLOOKUP($A115,Resultaten!$A:$P,12,FALSE)&gt;28,10,IF(VLOOKUP($A115,Resultaten!$A:$P,12,FALSE)&gt;12,15,IF(VLOOKUP($A115,Resultaten!$A:$P,12,FALSE)&gt;6,20,IF(VLOOKUP($A115,Resultaten!$A:$P,12,FALSE)="",0,25)))))</f>
        <v>5</v>
      </c>
      <c r="O115" s="7">
        <f>IF(VLOOKUP($A115,Resultaten!$A:$P,5,FALSE)&gt;38,2,IF(VLOOKUP($A115,Resultaten!$A:$P,5,FALSE)&gt;28,4,IF(VLOOKUP($A115,Resultaten!$A:$P,5,FALSE)&gt;12,6,IF(VLOOKUP($A115,Resultaten!$A:$P,5,FALSE)&gt;6,8,IF(VLOOKUP($A115,Resultaten!$A:$P,5,FALSE)="",0,10)))))</f>
        <v>2</v>
      </c>
      <c r="P115" s="7">
        <f>IF(ISERROR(VLOOKUP($A115,BNT!$A:$H,4,FALSE)=TRUE),0,IF(VLOOKUP($A115,BNT!$A:$H,4,FALSE)="JA",2,0))</f>
        <v>0</v>
      </c>
      <c r="Q115" s="7">
        <f>IF(ISERROR(VLOOKUP($A115,BNT!$A:$H,3,FALSE)=TRUE),0,IF(VLOOKUP($A115,BNT!$A:$H,3,FALSE)="JA",1,0))</f>
        <v>0</v>
      </c>
      <c r="R115" s="16">
        <f>SUM(C115:E115)+SUM(M115:Q115)</f>
        <v>21</v>
      </c>
      <c r="S115" s="12">
        <f>IF(VLOOKUP($A115,Resultaten!$A:$P,12,FALSE)&gt;38,5,IF(VLOOKUP($A115,Resultaten!$A:$P,12,FALSE)&gt;28,10,IF(VLOOKUP($A115,Resultaten!$A:$P,12,FALSE)&gt;12,15,IF(VLOOKUP($A115,Resultaten!$A:$P,12,FALSE)&gt;6,20,IF(VLOOKUP($A115,Resultaten!$A:$P,12,FALSE)="",0,25)))))</f>
        <v>5</v>
      </c>
      <c r="T115" s="12">
        <f>IF(VLOOKUP($A115,Resultaten!$A:$P,13,FALSE)&gt;38,5,IF(VLOOKUP($A115,Resultaten!$A:$P,13,FALSE)&gt;28,10,IF(VLOOKUP($A115,Resultaten!$A:$P,13,FALSE)&gt;12,15,IF(VLOOKUP($A115,Resultaten!$A:$P,13,FALSE)&gt;6,20,IF(VLOOKUP($A115,Resultaten!$A:$P,13,FALSE)="",0,25)))))</f>
        <v>0</v>
      </c>
      <c r="U115" s="12">
        <f>IF(VLOOKUP($A115,Resultaten!$A:$P,6,FALSE)&gt;38,2,IF(VLOOKUP($A115,Resultaten!$A:$P,6,FALSE)&gt;28,4,IF(VLOOKUP($A115,Resultaten!$A:$P,6,FALSE)&gt;12,6,IF(VLOOKUP($A115,Resultaten!$A:$P,6,FALSE)&gt;6,8,IF(VLOOKUP($A115,Resultaten!$A:$P,6,FALSE)="",0,10)))))</f>
        <v>0</v>
      </c>
      <c r="V115" s="12">
        <f>IF(ISERROR(VLOOKUP($A115,BNT!$A:$H,3,FALSE)=TRUE),0,IF(VLOOKUP($A115,BNT!$A:$H,3,FALSE)="JA",2,0))</f>
        <v>0</v>
      </c>
      <c r="W115" s="14">
        <f>SUM(C115:E115)+SUM(S115:V115)</f>
        <v>19</v>
      </c>
    </row>
    <row r="116" spans="1:23" x14ac:dyDescent="0.25">
      <c r="A116" s="25">
        <v>552</v>
      </c>
      <c r="B116" s="25" t="str">
        <f>VLOOKUP($A116,Para!$D$1:$E$996,2,FALSE)</f>
        <v>Blue Rocks Ronse-Kluisbergen</v>
      </c>
      <c r="C116" s="18">
        <f>VLOOKUP($A116,'Score Algemeen'!$A$3:$S$968,5,FALSE)</f>
        <v>10</v>
      </c>
      <c r="D116" s="18">
        <f>VLOOKUP($A116,'Score Algemeen'!$A:$S,10,FALSE)</f>
        <v>5</v>
      </c>
      <c r="E116" s="18">
        <f>VLOOKUP($A116,'Score Algemeen'!$A:$S,19,FALSE)</f>
        <v>4</v>
      </c>
      <c r="F116" s="6">
        <f>IF(VLOOKUP($A116,Resultaten!$A:$P,10,FALSE)&gt;34,5,IF(VLOOKUP($A116,Resultaten!$A:$P,10,FALSE)&gt;26,10,IF(VLOOKUP($A116,Resultaten!$A:$P,10,FALSE)&gt;12,15,IF(VLOOKUP($A116,Resultaten!$A:$P,10,FALSE)&gt;6,20,IF(VLOOKUP($A116,Resultaten!$A:$P,10,FALSE)="",0,25)))))</f>
        <v>0</v>
      </c>
      <c r="G116" s="6">
        <f>IF(VLOOKUP($A116,Resultaten!$A:$P,3,FALSE)&gt;34,1,IF(VLOOKUP($A116,Resultaten!$A:$P,3,FALSE)&gt;26,2,IF(VLOOKUP($A116,Resultaten!$A:$P,3,FALSE)&gt;12,3,IF(VLOOKUP($A116,Resultaten!$A:$P,3,FALSE)&gt;6,4,IF(VLOOKUP($A116,Resultaten!$A:$P,3,FALSE)="",0,5)))))</f>
        <v>0</v>
      </c>
      <c r="H116" s="6">
        <f>IF(VLOOKUP($A116,Resultaten!$A:$P,11,FALSE)&gt;38,5,IF(VLOOKUP($A116,Resultaten!$A:$P,11,FALSE)&gt;28,10,IF(VLOOKUP($A116,Resultaten!$A:$P,11,FALSE)&gt;12,15,IF(VLOOKUP($A116,Resultaten!$A:$P,11,FALSE)&gt;6,20,IF(VLOOKUP($A116,Resultaten!$A:$P,11,FALSE)="",0,25)))))</f>
        <v>0</v>
      </c>
      <c r="I116" s="6">
        <f>IF(VLOOKUP($A116,Resultaten!$A:$P,4,FALSE)&gt;38,1,IF(VLOOKUP($A116,Resultaten!$A:$P,4,FALSE)&gt;28,2,IF(VLOOKUP($A116,Resultaten!$A:$P,4,FALSE)&gt;12,3,IF(VLOOKUP($A116,Resultaten!$A:$P,4,FALSE)&gt;6,4,IF(VLOOKUP($A116,Resultaten!$A:$P,4,FALSE)="",0,5)))))</f>
        <v>0</v>
      </c>
      <c r="J116" s="6">
        <f>IF(ISERROR(VLOOKUP($A116,BNT!$A:$H,5,FALSE)=TRUE),0,IF(VLOOKUP($A116,BNT!$A:$H,5,FALSE)="JA",2,0))</f>
        <v>0</v>
      </c>
      <c r="K116" s="6">
        <f>IF(ISERROR(VLOOKUP($A116,BNT!$A:$H,4,FALSE)=TRUE),0,IF(VLOOKUP($A116,BNT!$A:$H,4,FALSE)="JA",1,0))</f>
        <v>0</v>
      </c>
      <c r="L116" s="10">
        <f>SUM(C116:E116)+SUM(F116:K116)</f>
        <v>19</v>
      </c>
      <c r="M116" s="7">
        <f>IF(VLOOKUP($A116,Resultaten!$A:$P,11,FALSE)&gt;38,5,IF(VLOOKUP($A116,Resultaten!$A:$P,11,FALSE)&gt;28,10,IF(VLOOKUP($A116,Resultaten!$A:$P,11,FALSE)&gt;12,15,IF(VLOOKUP($A116,Resultaten!$A:$P,11,FALSE)&gt;6,20,IF(VLOOKUP($A116,Resultaten!$A:$P,11,FALSE)="",0,25)))))</f>
        <v>0</v>
      </c>
      <c r="N116" s="7">
        <f>IF(VLOOKUP($A116,Resultaten!$A:$P,12,FALSE)&gt;38,5,IF(VLOOKUP($A116,Resultaten!$A:$P,12,FALSE)&gt;28,10,IF(VLOOKUP($A116,Resultaten!$A:$P,12,FALSE)&gt;12,15,IF(VLOOKUP($A116,Resultaten!$A:$P,12,FALSE)&gt;6,20,IF(VLOOKUP($A116,Resultaten!$A:$P,12,FALSE)="",0,25)))))</f>
        <v>0</v>
      </c>
      <c r="O116" s="7">
        <f>IF(VLOOKUP($A116,Resultaten!$A:$P,5,FALSE)&gt;38,2,IF(VLOOKUP($A116,Resultaten!$A:$P,5,FALSE)&gt;28,4,IF(VLOOKUP($A116,Resultaten!$A:$P,5,FALSE)&gt;12,6,IF(VLOOKUP($A116,Resultaten!$A:$P,5,FALSE)&gt;6,8,IF(VLOOKUP($A116,Resultaten!$A:$P,5,FALSE)="",0,10)))))</f>
        <v>0</v>
      </c>
      <c r="P116" s="7">
        <f>IF(ISERROR(VLOOKUP($A116,BNT!$A:$H,4,FALSE)=TRUE),0,IF(VLOOKUP($A116,BNT!$A:$H,4,FALSE)="JA",2,0))</f>
        <v>0</v>
      </c>
      <c r="Q116" s="7">
        <f>IF(ISERROR(VLOOKUP($A116,BNT!$A:$H,3,FALSE)=TRUE),0,IF(VLOOKUP($A116,BNT!$A:$H,3,FALSE)="JA",1,0))</f>
        <v>0</v>
      </c>
      <c r="R116" s="16">
        <f>SUM(C116:E116)+SUM(M116:Q116)</f>
        <v>19</v>
      </c>
      <c r="S116" s="12">
        <f>IF(VLOOKUP($A116,Resultaten!$A:$P,12,FALSE)&gt;38,5,IF(VLOOKUP($A116,Resultaten!$A:$P,12,FALSE)&gt;28,10,IF(VLOOKUP($A116,Resultaten!$A:$P,12,FALSE)&gt;12,15,IF(VLOOKUP($A116,Resultaten!$A:$P,12,FALSE)&gt;6,20,IF(VLOOKUP($A116,Resultaten!$A:$P,12,FALSE)="",0,25)))))</f>
        <v>0</v>
      </c>
      <c r="T116" s="12">
        <f>IF(VLOOKUP($A116,Resultaten!$A:$P,13,FALSE)&gt;38,5,IF(VLOOKUP($A116,Resultaten!$A:$P,13,FALSE)&gt;28,10,IF(VLOOKUP($A116,Resultaten!$A:$P,13,FALSE)&gt;12,15,IF(VLOOKUP($A116,Resultaten!$A:$P,13,FALSE)&gt;6,20,IF(VLOOKUP($A116,Resultaten!$A:$P,13,FALSE)="",0,25)))))</f>
        <v>0</v>
      </c>
      <c r="U116" s="12">
        <f>IF(VLOOKUP($A116,Resultaten!$A:$P,6,FALSE)&gt;38,2,IF(VLOOKUP($A116,Resultaten!$A:$P,6,FALSE)&gt;28,4,IF(VLOOKUP($A116,Resultaten!$A:$P,6,FALSE)&gt;12,6,IF(VLOOKUP($A116,Resultaten!$A:$P,6,FALSE)&gt;6,8,IF(VLOOKUP($A116,Resultaten!$A:$P,6,FALSE)="",0,10)))))</f>
        <v>0</v>
      </c>
      <c r="V116" s="12">
        <f>IF(ISERROR(VLOOKUP($A116,BNT!$A:$H,3,FALSE)=TRUE),0,IF(VLOOKUP($A116,BNT!$A:$H,3,FALSE)="JA",2,0))</f>
        <v>0</v>
      </c>
      <c r="W116" s="14">
        <f>SUM(C116:E116)+SUM(S116:V116)</f>
        <v>19</v>
      </c>
    </row>
    <row r="117" spans="1:23" x14ac:dyDescent="0.25">
      <c r="A117" s="25">
        <v>801</v>
      </c>
      <c r="B117" s="25" t="str">
        <f>VLOOKUP($A117,Para!$D$1:$E$996,2,FALSE)</f>
        <v>Koninklijke BBC Wezen-Vrienden Geraardsbergen</v>
      </c>
      <c r="C117" s="18">
        <f>VLOOKUP($A117,'Score Algemeen'!$A$3:$S$968,5,FALSE)</f>
        <v>10</v>
      </c>
      <c r="D117" s="18">
        <f>VLOOKUP($A117,'Score Algemeen'!$A:$S,10,FALSE)</f>
        <v>4</v>
      </c>
      <c r="E117" s="18">
        <f>VLOOKUP($A117,'Score Algemeen'!$A:$S,19,FALSE)</f>
        <v>5</v>
      </c>
      <c r="F117" s="6">
        <f>IF(VLOOKUP($A117,Resultaten!$A:$P,10,FALSE)&gt;34,5,IF(VLOOKUP($A117,Resultaten!$A:$P,10,FALSE)&gt;26,10,IF(VLOOKUP($A117,Resultaten!$A:$P,10,FALSE)&gt;12,15,IF(VLOOKUP($A117,Resultaten!$A:$P,10,FALSE)&gt;6,20,IF(VLOOKUP($A117,Resultaten!$A:$P,10,FALSE)="",0,25)))))</f>
        <v>0</v>
      </c>
      <c r="G117" s="6">
        <f>IF(VLOOKUP($A117,Resultaten!$A:$P,3,FALSE)&gt;34,1,IF(VLOOKUP($A117,Resultaten!$A:$P,3,FALSE)&gt;26,2,IF(VLOOKUP($A117,Resultaten!$A:$P,3,FALSE)&gt;12,3,IF(VLOOKUP($A117,Resultaten!$A:$P,3,FALSE)&gt;6,4,IF(VLOOKUP($A117,Resultaten!$A:$P,3,FALSE)="",0,5)))))</f>
        <v>0</v>
      </c>
      <c r="H117" s="6">
        <f>IF(VLOOKUP($A117,Resultaten!$A:$P,11,FALSE)&gt;38,5,IF(VLOOKUP($A117,Resultaten!$A:$P,11,FALSE)&gt;28,10,IF(VLOOKUP($A117,Resultaten!$A:$P,11,FALSE)&gt;12,15,IF(VLOOKUP($A117,Resultaten!$A:$P,11,FALSE)&gt;6,20,IF(VLOOKUP($A117,Resultaten!$A:$P,11,FALSE)="",0,25)))))</f>
        <v>0</v>
      </c>
      <c r="I117" s="6">
        <f>IF(VLOOKUP($A117,Resultaten!$A:$P,4,FALSE)&gt;38,1,IF(VLOOKUP($A117,Resultaten!$A:$P,4,FALSE)&gt;28,2,IF(VLOOKUP($A117,Resultaten!$A:$P,4,FALSE)&gt;12,3,IF(VLOOKUP($A117,Resultaten!$A:$P,4,FALSE)&gt;6,4,IF(VLOOKUP($A117,Resultaten!$A:$P,4,FALSE)="",0,5)))))</f>
        <v>0</v>
      </c>
      <c r="J117" s="6">
        <f>IF(ISERROR(VLOOKUP($A117,BNT!$A:$H,5,FALSE)=TRUE),0,IF(VLOOKUP($A117,BNT!$A:$H,5,FALSE)="JA",2,0))</f>
        <v>0</v>
      </c>
      <c r="K117" s="6">
        <f>IF(ISERROR(VLOOKUP($A117,BNT!$A:$H,4,FALSE)=TRUE),0,IF(VLOOKUP($A117,BNT!$A:$H,4,FALSE)="JA",1,0))</f>
        <v>0</v>
      </c>
      <c r="L117" s="10">
        <f>SUM(C117:E117)+SUM(F117:K117)</f>
        <v>19</v>
      </c>
      <c r="M117" s="7">
        <f>IF(VLOOKUP($A117,Resultaten!$A:$P,11,FALSE)&gt;38,5,IF(VLOOKUP($A117,Resultaten!$A:$P,11,FALSE)&gt;28,10,IF(VLOOKUP($A117,Resultaten!$A:$P,11,FALSE)&gt;12,15,IF(VLOOKUP($A117,Resultaten!$A:$P,11,FALSE)&gt;6,20,IF(VLOOKUP($A117,Resultaten!$A:$P,11,FALSE)="",0,25)))))</f>
        <v>0</v>
      </c>
      <c r="N117" s="7">
        <f>IF(VLOOKUP($A117,Resultaten!$A:$P,12,FALSE)&gt;38,5,IF(VLOOKUP($A117,Resultaten!$A:$P,12,FALSE)&gt;28,10,IF(VLOOKUP($A117,Resultaten!$A:$P,12,FALSE)&gt;12,15,IF(VLOOKUP($A117,Resultaten!$A:$P,12,FALSE)&gt;6,20,IF(VLOOKUP($A117,Resultaten!$A:$P,12,FALSE)="",0,25)))))</f>
        <v>0</v>
      </c>
      <c r="O117" s="7">
        <f>IF(VLOOKUP($A117,Resultaten!$A:$P,5,FALSE)&gt;38,2,IF(VLOOKUP($A117,Resultaten!$A:$P,5,FALSE)&gt;28,4,IF(VLOOKUP($A117,Resultaten!$A:$P,5,FALSE)&gt;12,6,IF(VLOOKUP($A117,Resultaten!$A:$P,5,FALSE)&gt;6,8,IF(VLOOKUP($A117,Resultaten!$A:$P,5,FALSE)="",0,10)))))</f>
        <v>0</v>
      </c>
      <c r="P117" s="7">
        <f>IF(ISERROR(VLOOKUP($A117,BNT!$A:$H,4,FALSE)=TRUE),0,IF(VLOOKUP($A117,BNT!$A:$H,4,FALSE)="JA",2,0))</f>
        <v>0</v>
      </c>
      <c r="Q117" s="7">
        <f>IF(ISERROR(VLOOKUP($A117,BNT!$A:$H,3,FALSE)=TRUE),0,IF(VLOOKUP($A117,BNT!$A:$H,3,FALSE)="JA",1,0))</f>
        <v>0</v>
      </c>
      <c r="R117" s="16">
        <f>SUM(C117:E117)+SUM(M117:Q117)</f>
        <v>19</v>
      </c>
      <c r="S117" s="12">
        <f>IF(VLOOKUP($A117,Resultaten!$A:$P,12,FALSE)&gt;38,5,IF(VLOOKUP($A117,Resultaten!$A:$P,12,FALSE)&gt;28,10,IF(VLOOKUP($A117,Resultaten!$A:$P,12,FALSE)&gt;12,15,IF(VLOOKUP($A117,Resultaten!$A:$P,12,FALSE)&gt;6,20,IF(VLOOKUP($A117,Resultaten!$A:$P,12,FALSE)="",0,25)))))</f>
        <v>0</v>
      </c>
      <c r="T117" s="12">
        <f>IF(VLOOKUP($A117,Resultaten!$A:$P,13,FALSE)&gt;38,5,IF(VLOOKUP($A117,Resultaten!$A:$P,13,FALSE)&gt;28,10,IF(VLOOKUP($A117,Resultaten!$A:$P,13,FALSE)&gt;12,15,IF(VLOOKUP($A117,Resultaten!$A:$P,13,FALSE)&gt;6,20,IF(VLOOKUP($A117,Resultaten!$A:$P,13,FALSE)="",0,25)))))</f>
        <v>0</v>
      </c>
      <c r="U117" s="12">
        <f>IF(VLOOKUP($A117,Resultaten!$A:$P,6,FALSE)&gt;38,2,IF(VLOOKUP($A117,Resultaten!$A:$P,6,FALSE)&gt;28,4,IF(VLOOKUP($A117,Resultaten!$A:$P,6,FALSE)&gt;12,6,IF(VLOOKUP($A117,Resultaten!$A:$P,6,FALSE)&gt;6,8,IF(VLOOKUP($A117,Resultaten!$A:$P,6,FALSE)="",0,10)))))</f>
        <v>0</v>
      </c>
      <c r="V117" s="12">
        <f>IF(ISERROR(VLOOKUP($A117,BNT!$A:$H,3,FALSE)=TRUE),0,IF(VLOOKUP($A117,BNT!$A:$H,3,FALSE)="JA",2,0))</f>
        <v>0</v>
      </c>
      <c r="W117" s="14">
        <f>SUM(C117:E117)+SUM(S117:V117)</f>
        <v>19</v>
      </c>
    </row>
    <row r="118" spans="1:23" x14ac:dyDescent="0.25">
      <c r="A118" s="25">
        <v>1545</v>
      </c>
      <c r="B118" s="25" t="str">
        <f>VLOOKUP($A118,Para!$D$1:$E$996,2,FALSE)</f>
        <v>Jets Basket Zaventem</v>
      </c>
      <c r="C118" s="18">
        <f>VLOOKUP($A118,'Score Algemeen'!$A$3:$S$968,5,FALSE)</f>
        <v>10</v>
      </c>
      <c r="D118" s="18">
        <f>VLOOKUP($A118,'Score Algemeen'!$A:$S,10,FALSE)</f>
        <v>4</v>
      </c>
      <c r="E118" s="18">
        <f>VLOOKUP($A118,'Score Algemeen'!$A:$S,19,FALSE)</f>
        <v>5</v>
      </c>
      <c r="F118" s="6">
        <f>IF(VLOOKUP($A118,Resultaten!$A:$P,10,FALSE)&gt;34,5,IF(VLOOKUP($A118,Resultaten!$A:$P,10,FALSE)&gt;26,10,IF(VLOOKUP($A118,Resultaten!$A:$P,10,FALSE)&gt;12,15,IF(VLOOKUP($A118,Resultaten!$A:$P,10,FALSE)&gt;6,20,IF(VLOOKUP($A118,Resultaten!$A:$P,10,FALSE)="",0,25)))))</f>
        <v>0</v>
      </c>
      <c r="G118" s="6">
        <f>IF(VLOOKUP($A118,Resultaten!$A:$P,3,FALSE)&gt;34,1,IF(VLOOKUP($A118,Resultaten!$A:$P,3,FALSE)&gt;26,2,IF(VLOOKUP($A118,Resultaten!$A:$P,3,FALSE)&gt;12,3,IF(VLOOKUP($A118,Resultaten!$A:$P,3,FALSE)&gt;6,4,IF(VLOOKUP($A118,Resultaten!$A:$P,3,FALSE)="",0,5)))))</f>
        <v>1</v>
      </c>
      <c r="H118" s="6">
        <f>IF(VLOOKUP($A118,Resultaten!$A:$P,11,FALSE)&gt;38,5,IF(VLOOKUP($A118,Resultaten!$A:$P,11,FALSE)&gt;28,10,IF(VLOOKUP($A118,Resultaten!$A:$P,11,FALSE)&gt;12,15,IF(VLOOKUP($A118,Resultaten!$A:$P,11,FALSE)&gt;6,20,IF(VLOOKUP($A118,Resultaten!$A:$P,11,FALSE)="",0,25)))))</f>
        <v>0</v>
      </c>
      <c r="I118" s="6">
        <f>IF(VLOOKUP($A118,Resultaten!$A:$P,4,FALSE)&gt;38,1,IF(VLOOKUP($A118,Resultaten!$A:$P,4,FALSE)&gt;28,2,IF(VLOOKUP($A118,Resultaten!$A:$P,4,FALSE)&gt;12,3,IF(VLOOKUP($A118,Resultaten!$A:$P,4,FALSE)&gt;6,4,IF(VLOOKUP($A118,Resultaten!$A:$P,4,FALSE)="",0,5)))))</f>
        <v>0</v>
      </c>
      <c r="J118" s="6">
        <f>IF(ISERROR(VLOOKUP($A118,BNT!$A:$H,5,FALSE)=TRUE),0,IF(VLOOKUP($A118,BNT!$A:$H,5,FALSE)="JA",2,0))</f>
        <v>0</v>
      </c>
      <c r="K118" s="6">
        <f>IF(ISERROR(VLOOKUP($A118,BNT!$A:$H,4,FALSE)=TRUE),0,IF(VLOOKUP($A118,BNT!$A:$H,4,FALSE)="JA",1,0))</f>
        <v>0</v>
      </c>
      <c r="L118" s="10">
        <f>SUM(C118:E118)+SUM(F118:K118)</f>
        <v>20</v>
      </c>
      <c r="M118" s="7">
        <f>IF(VLOOKUP($A118,Resultaten!$A:$P,11,FALSE)&gt;38,5,IF(VLOOKUP($A118,Resultaten!$A:$P,11,FALSE)&gt;28,10,IF(VLOOKUP($A118,Resultaten!$A:$P,11,FALSE)&gt;12,15,IF(VLOOKUP($A118,Resultaten!$A:$P,11,FALSE)&gt;6,20,IF(VLOOKUP($A118,Resultaten!$A:$P,11,FALSE)="",0,25)))))</f>
        <v>0</v>
      </c>
      <c r="N118" s="7">
        <f>IF(VLOOKUP($A118,Resultaten!$A:$P,12,FALSE)&gt;38,5,IF(VLOOKUP($A118,Resultaten!$A:$P,12,FALSE)&gt;28,10,IF(VLOOKUP($A118,Resultaten!$A:$P,12,FALSE)&gt;12,15,IF(VLOOKUP($A118,Resultaten!$A:$P,12,FALSE)&gt;6,20,IF(VLOOKUP($A118,Resultaten!$A:$P,12,FALSE)="",0,25)))))</f>
        <v>0</v>
      </c>
      <c r="O118" s="7">
        <f>IF(VLOOKUP($A118,Resultaten!$A:$P,5,FALSE)&gt;38,2,IF(VLOOKUP($A118,Resultaten!$A:$P,5,FALSE)&gt;28,4,IF(VLOOKUP($A118,Resultaten!$A:$P,5,FALSE)&gt;12,6,IF(VLOOKUP($A118,Resultaten!$A:$P,5,FALSE)&gt;6,8,IF(VLOOKUP($A118,Resultaten!$A:$P,5,FALSE)="",0,10)))))</f>
        <v>0</v>
      </c>
      <c r="P118" s="7">
        <f>IF(ISERROR(VLOOKUP($A118,BNT!$A:$H,4,FALSE)=TRUE),0,IF(VLOOKUP($A118,BNT!$A:$H,4,FALSE)="JA",2,0))</f>
        <v>0</v>
      </c>
      <c r="Q118" s="7">
        <f>IF(ISERROR(VLOOKUP($A118,BNT!$A:$H,3,FALSE)=TRUE),0,IF(VLOOKUP($A118,BNT!$A:$H,3,FALSE)="JA",1,0))</f>
        <v>0</v>
      </c>
      <c r="R118" s="16">
        <f>SUM(C118:E118)+SUM(M118:Q118)</f>
        <v>19</v>
      </c>
      <c r="S118" s="12">
        <f>IF(VLOOKUP($A118,Resultaten!$A:$P,12,FALSE)&gt;38,5,IF(VLOOKUP($A118,Resultaten!$A:$P,12,FALSE)&gt;28,10,IF(VLOOKUP($A118,Resultaten!$A:$P,12,FALSE)&gt;12,15,IF(VLOOKUP($A118,Resultaten!$A:$P,12,FALSE)&gt;6,20,IF(VLOOKUP($A118,Resultaten!$A:$P,12,FALSE)="",0,25)))))</f>
        <v>0</v>
      </c>
      <c r="T118" s="12">
        <f>IF(VLOOKUP($A118,Resultaten!$A:$P,13,FALSE)&gt;38,5,IF(VLOOKUP($A118,Resultaten!$A:$P,13,FALSE)&gt;28,10,IF(VLOOKUP($A118,Resultaten!$A:$P,13,FALSE)&gt;12,15,IF(VLOOKUP($A118,Resultaten!$A:$P,13,FALSE)&gt;6,20,IF(VLOOKUP($A118,Resultaten!$A:$P,13,FALSE)="",0,25)))))</f>
        <v>0</v>
      </c>
      <c r="U118" s="12">
        <f>IF(VLOOKUP($A118,Resultaten!$A:$P,6,FALSE)&gt;38,2,IF(VLOOKUP($A118,Resultaten!$A:$P,6,FALSE)&gt;28,4,IF(VLOOKUP($A118,Resultaten!$A:$P,6,FALSE)&gt;12,6,IF(VLOOKUP($A118,Resultaten!$A:$P,6,FALSE)&gt;6,8,IF(VLOOKUP($A118,Resultaten!$A:$P,6,FALSE)="",0,10)))))</f>
        <v>0</v>
      </c>
      <c r="V118" s="12">
        <f>IF(ISERROR(VLOOKUP($A118,BNT!$A:$H,3,FALSE)=TRUE),0,IF(VLOOKUP($A118,BNT!$A:$H,3,FALSE)="JA",2,0))</f>
        <v>0</v>
      </c>
      <c r="W118" s="14">
        <f>SUM(C118:E118)+SUM(S118:V118)</f>
        <v>19</v>
      </c>
    </row>
    <row r="119" spans="1:23" x14ac:dyDescent="0.25">
      <c r="A119" s="25">
        <v>1793</v>
      </c>
      <c r="B119" s="25" t="str">
        <f>VLOOKUP($A119,Para!$D$1:$E$996,2,FALSE)</f>
        <v>Thor Tervuren</v>
      </c>
      <c r="C119" s="18">
        <f>VLOOKUP($A119,'Score Algemeen'!$A$3:$S$968,5,FALSE)</f>
        <v>10</v>
      </c>
      <c r="D119" s="18">
        <f>VLOOKUP($A119,'Score Algemeen'!$A:$S,10,FALSE)</f>
        <v>4</v>
      </c>
      <c r="E119" s="18">
        <f>VLOOKUP($A119,'Score Algemeen'!$A:$S,19,FALSE)</f>
        <v>5</v>
      </c>
      <c r="F119" s="6">
        <f>IF(VLOOKUP($A119,Resultaten!$A:$P,10,FALSE)&gt;34,5,IF(VLOOKUP($A119,Resultaten!$A:$P,10,FALSE)&gt;26,10,IF(VLOOKUP($A119,Resultaten!$A:$P,10,FALSE)&gt;12,15,IF(VLOOKUP($A119,Resultaten!$A:$P,10,FALSE)&gt;6,20,IF(VLOOKUP($A119,Resultaten!$A:$P,10,FALSE)="",0,25)))))</f>
        <v>0</v>
      </c>
      <c r="G119" s="6">
        <f>IF(VLOOKUP($A119,Resultaten!$A:$P,3,FALSE)&gt;34,1,IF(VLOOKUP($A119,Resultaten!$A:$P,3,FALSE)&gt;26,2,IF(VLOOKUP($A119,Resultaten!$A:$P,3,FALSE)&gt;12,3,IF(VLOOKUP($A119,Resultaten!$A:$P,3,FALSE)&gt;6,4,IF(VLOOKUP($A119,Resultaten!$A:$P,3,FALSE)="",0,5)))))</f>
        <v>0</v>
      </c>
      <c r="H119" s="6">
        <f>IF(VLOOKUP($A119,Resultaten!$A:$P,11,FALSE)&gt;38,5,IF(VLOOKUP($A119,Resultaten!$A:$P,11,FALSE)&gt;28,10,IF(VLOOKUP($A119,Resultaten!$A:$P,11,FALSE)&gt;12,15,IF(VLOOKUP($A119,Resultaten!$A:$P,11,FALSE)&gt;6,20,IF(VLOOKUP($A119,Resultaten!$A:$P,11,FALSE)="",0,25)))))</f>
        <v>0</v>
      </c>
      <c r="I119" s="6">
        <f>IF(VLOOKUP($A119,Resultaten!$A:$P,4,FALSE)&gt;38,1,IF(VLOOKUP($A119,Resultaten!$A:$P,4,FALSE)&gt;28,2,IF(VLOOKUP($A119,Resultaten!$A:$P,4,FALSE)&gt;12,3,IF(VLOOKUP($A119,Resultaten!$A:$P,4,FALSE)&gt;6,4,IF(VLOOKUP($A119,Resultaten!$A:$P,4,FALSE)="",0,5)))))</f>
        <v>0</v>
      </c>
      <c r="J119" s="6">
        <f>IF(ISERROR(VLOOKUP($A119,BNT!$A:$H,5,FALSE)=TRUE),0,IF(VLOOKUP($A119,BNT!$A:$H,5,FALSE)="JA",2,0))</f>
        <v>0</v>
      </c>
      <c r="K119" s="6">
        <f>IF(ISERROR(VLOOKUP($A119,BNT!$A:$H,4,FALSE)=TRUE),0,IF(VLOOKUP($A119,BNT!$A:$H,4,FALSE)="JA",1,0))</f>
        <v>0</v>
      </c>
      <c r="L119" s="10">
        <f>SUM(C119:E119)+SUM(F119:K119)</f>
        <v>19</v>
      </c>
      <c r="M119" s="7">
        <f>IF(VLOOKUP($A119,Resultaten!$A:$P,11,FALSE)&gt;38,5,IF(VLOOKUP($A119,Resultaten!$A:$P,11,FALSE)&gt;28,10,IF(VLOOKUP($A119,Resultaten!$A:$P,11,FALSE)&gt;12,15,IF(VLOOKUP($A119,Resultaten!$A:$P,11,FALSE)&gt;6,20,IF(VLOOKUP($A119,Resultaten!$A:$P,11,FALSE)="",0,25)))))</f>
        <v>0</v>
      </c>
      <c r="N119" s="7">
        <f>IF(VLOOKUP($A119,Resultaten!$A:$P,12,FALSE)&gt;38,5,IF(VLOOKUP($A119,Resultaten!$A:$P,12,FALSE)&gt;28,10,IF(VLOOKUP($A119,Resultaten!$A:$P,12,FALSE)&gt;12,15,IF(VLOOKUP($A119,Resultaten!$A:$P,12,FALSE)&gt;6,20,IF(VLOOKUP($A119,Resultaten!$A:$P,12,FALSE)="",0,25)))))</f>
        <v>0</v>
      </c>
      <c r="O119" s="7">
        <f>IF(VLOOKUP($A119,Resultaten!$A:$P,5,FALSE)&gt;38,2,IF(VLOOKUP($A119,Resultaten!$A:$P,5,FALSE)&gt;28,4,IF(VLOOKUP($A119,Resultaten!$A:$P,5,FALSE)&gt;12,6,IF(VLOOKUP($A119,Resultaten!$A:$P,5,FALSE)&gt;6,8,IF(VLOOKUP($A119,Resultaten!$A:$P,5,FALSE)="",0,10)))))</f>
        <v>0</v>
      </c>
      <c r="P119" s="7">
        <f>IF(ISERROR(VLOOKUP($A119,BNT!$A:$H,4,FALSE)=TRUE),0,IF(VLOOKUP($A119,BNT!$A:$H,4,FALSE)="JA",2,0))</f>
        <v>0</v>
      </c>
      <c r="Q119" s="7">
        <f>IF(ISERROR(VLOOKUP($A119,BNT!$A:$H,3,FALSE)=TRUE),0,IF(VLOOKUP($A119,BNT!$A:$H,3,FALSE)="JA",1,0))</f>
        <v>0</v>
      </c>
      <c r="R119" s="16">
        <f>SUM(C119:E119)+SUM(M119:Q119)</f>
        <v>19</v>
      </c>
      <c r="S119" s="12">
        <f>IF(VLOOKUP($A119,Resultaten!$A:$P,12,FALSE)&gt;38,5,IF(VLOOKUP($A119,Resultaten!$A:$P,12,FALSE)&gt;28,10,IF(VLOOKUP($A119,Resultaten!$A:$P,12,FALSE)&gt;12,15,IF(VLOOKUP($A119,Resultaten!$A:$P,12,FALSE)&gt;6,20,IF(VLOOKUP($A119,Resultaten!$A:$P,12,FALSE)="",0,25)))))</f>
        <v>0</v>
      </c>
      <c r="T119" s="12">
        <f>IF(VLOOKUP($A119,Resultaten!$A:$P,13,FALSE)&gt;38,5,IF(VLOOKUP($A119,Resultaten!$A:$P,13,FALSE)&gt;28,10,IF(VLOOKUP($A119,Resultaten!$A:$P,13,FALSE)&gt;12,15,IF(VLOOKUP($A119,Resultaten!$A:$P,13,FALSE)&gt;6,20,IF(VLOOKUP($A119,Resultaten!$A:$P,13,FALSE)="",0,25)))))</f>
        <v>0</v>
      </c>
      <c r="U119" s="12">
        <f>IF(VLOOKUP($A119,Resultaten!$A:$P,6,FALSE)&gt;38,2,IF(VLOOKUP($A119,Resultaten!$A:$P,6,FALSE)&gt;28,4,IF(VLOOKUP($A119,Resultaten!$A:$P,6,FALSE)&gt;12,6,IF(VLOOKUP($A119,Resultaten!$A:$P,6,FALSE)&gt;6,8,IF(VLOOKUP($A119,Resultaten!$A:$P,6,FALSE)="",0,10)))))</f>
        <v>0</v>
      </c>
      <c r="V119" s="12">
        <f>IF(ISERROR(VLOOKUP($A119,BNT!$A:$H,3,FALSE)=TRUE),0,IF(VLOOKUP($A119,BNT!$A:$H,3,FALSE)="JA",2,0))</f>
        <v>0</v>
      </c>
      <c r="W119" s="14">
        <f>SUM(C119:E119)+SUM(S119:V119)</f>
        <v>19</v>
      </c>
    </row>
    <row r="120" spans="1:23" x14ac:dyDescent="0.25">
      <c r="A120" s="25">
        <v>2288</v>
      </c>
      <c r="B120" s="25" t="str">
        <f>VLOOKUP($A120,Para!$D$1:$E$996,2,FALSE)</f>
        <v>BBC Coveco Niel</v>
      </c>
      <c r="C120" s="18">
        <f>VLOOKUP($A120,'Score Algemeen'!$A$3:$S$968,5,FALSE)</f>
        <v>10</v>
      </c>
      <c r="D120" s="18">
        <f>VLOOKUP($A120,'Score Algemeen'!$A:$S,10,FALSE)</f>
        <v>3</v>
      </c>
      <c r="E120" s="18">
        <f>VLOOKUP($A120,'Score Algemeen'!$A:$S,19,FALSE)</f>
        <v>6</v>
      </c>
      <c r="F120" s="6">
        <f>IF(VLOOKUP($A120,Resultaten!$A:$P,10,FALSE)&gt;34,5,IF(VLOOKUP($A120,Resultaten!$A:$P,10,FALSE)&gt;26,10,IF(VLOOKUP($A120,Resultaten!$A:$P,10,FALSE)&gt;12,15,IF(VLOOKUP($A120,Resultaten!$A:$P,10,FALSE)&gt;6,20,IF(VLOOKUP($A120,Resultaten!$A:$P,10,FALSE)="",0,25)))))</f>
        <v>0</v>
      </c>
      <c r="G120" s="6">
        <f>IF(VLOOKUP($A120,Resultaten!$A:$P,3,FALSE)&gt;34,1,IF(VLOOKUP($A120,Resultaten!$A:$P,3,FALSE)&gt;26,2,IF(VLOOKUP($A120,Resultaten!$A:$P,3,FALSE)&gt;12,3,IF(VLOOKUP($A120,Resultaten!$A:$P,3,FALSE)&gt;6,4,IF(VLOOKUP($A120,Resultaten!$A:$P,3,FALSE)="",0,5)))))</f>
        <v>0</v>
      </c>
      <c r="H120" s="6">
        <f>IF(VLOOKUP($A120,Resultaten!$A:$P,11,FALSE)&gt;38,5,IF(VLOOKUP($A120,Resultaten!$A:$P,11,FALSE)&gt;28,10,IF(VLOOKUP($A120,Resultaten!$A:$P,11,FALSE)&gt;12,15,IF(VLOOKUP($A120,Resultaten!$A:$P,11,FALSE)&gt;6,20,IF(VLOOKUP($A120,Resultaten!$A:$P,11,FALSE)="",0,25)))))</f>
        <v>0</v>
      </c>
      <c r="I120" s="6">
        <f>IF(VLOOKUP($A120,Resultaten!$A:$P,4,FALSE)&gt;38,1,IF(VLOOKUP($A120,Resultaten!$A:$P,4,FALSE)&gt;28,2,IF(VLOOKUP($A120,Resultaten!$A:$P,4,FALSE)&gt;12,3,IF(VLOOKUP($A120,Resultaten!$A:$P,4,FALSE)&gt;6,4,IF(VLOOKUP($A120,Resultaten!$A:$P,4,FALSE)="",0,5)))))</f>
        <v>0</v>
      </c>
      <c r="J120" s="6">
        <f>IF(ISERROR(VLOOKUP($A120,BNT!$A:$H,5,FALSE)=TRUE),0,IF(VLOOKUP($A120,BNT!$A:$H,5,FALSE)="JA",2,0))</f>
        <v>0</v>
      </c>
      <c r="K120" s="6">
        <f>IF(ISERROR(VLOOKUP($A120,BNT!$A:$H,4,FALSE)=TRUE),0,IF(VLOOKUP($A120,BNT!$A:$H,4,FALSE)="JA",1,0))</f>
        <v>0</v>
      </c>
      <c r="L120" s="10">
        <f>SUM(C120:E120)+SUM(F120:K120)</f>
        <v>19</v>
      </c>
      <c r="M120" s="7">
        <f>IF(VLOOKUP($A120,Resultaten!$A:$P,11,FALSE)&gt;38,5,IF(VLOOKUP($A120,Resultaten!$A:$P,11,FALSE)&gt;28,10,IF(VLOOKUP($A120,Resultaten!$A:$P,11,FALSE)&gt;12,15,IF(VLOOKUP($A120,Resultaten!$A:$P,11,FALSE)&gt;6,20,IF(VLOOKUP($A120,Resultaten!$A:$P,11,FALSE)="",0,25)))))</f>
        <v>0</v>
      </c>
      <c r="N120" s="7">
        <f>IF(VLOOKUP($A120,Resultaten!$A:$P,12,FALSE)&gt;38,5,IF(VLOOKUP($A120,Resultaten!$A:$P,12,FALSE)&gt;28,10,IF(VLOOKUP($A120,Resultaten!$A:$P,12,FALSE)&gt;12,15,IF(VLOOKUP($A120,Resultaten!$A:$P,12,FALSE)&gt;6,20,IF(VLOOKUP($A120,Resultaten!$A:$P,12,FALSE)="",0,25)))))</f>
        <v>0</v>
      </c>
      <c r="O120" s="7">
        <f>IF(VLOOKUP($A120,Resultaten!$A:$P,5,FALSE)&gt;38,2,IF(VLOOKUP($A120,Resultaten!$A:$P,5,FALSE)&gt;28,4,IF(VLOOKUP($A120,Resultaten!$A:$P,5,FALSE)&gt;12,6,IF(VLOOKUP($A120,Resultaten!$A:$P,5,FALSE)&gt;6,8,IF(VLOOKUP($A120,Resultaten!$A:$P,5,FALSE)="",0,10)))))</f>
        <v>0</v>
      </c>
      <c r="P120" s="7">
        <f>IF(ISERROR(VLOOKUP($A120,BNT!$A:$H,4,FALSE)=TRUE),0,IF(VLOOKUP($A120,BNT!$A:$H,4,FALSE)="JA",2,0))</f>
        <v>0</v>
      </c>
      <c r="Q120" s="7">
        <f>IF(ISERROR(VLOOKUP($A120,BNT!$A:$H,3,FALSE)=TRUE),0,IF(VLOOKUP($A120,BNT!$A:$H,3,FALSE)="JA",1,0))</f>
        <v>0</v>
      </c>
      <c r="R120" s="16">
        <f>SUM(C120:E120)+SUM(M120:Q120)</f>
        <v>19</v>
      </c>
      <c r="S120" s="12">
        <f>IF(VLOOKUP($A120,Resultaten!$A:$P,12,FALSE)&gt;38,5,IF(VLOOKUP($A120,Resultaten!$A:$P,12,FALSE)&gt;28,10,IF(VLOOKUP($A120,Resultaten!$A:$P,12,FALSE)&gt;12,15,IF(VLOOKUP($A120,Resultaten!$A:$P,12,FALSE)&gt;6,20,IF(VLOOKUP($A120,Resultaten!$A:$P,12,FALSE)="",0,25)))))</f>
        <v>0</v>
      </c>
      <c r="T120" s="12">
        <f>IF(VLOOKUP($A120,Resultaten!$A:$P,13,FALSE)&gt;38,5,IF(VLOOKUP($A120,Resultaten!$A:$P,13,FALSE)&gt;28,10,IF(VLOOKUP($A120,Resultaten!$A:$P,13,FALSE)&gt;12,15,IF(VLOOKUP($A120,Resultaten!$A:$P,13,FALSE)&gt;6,20,IF(VLOOKUP($A120,Resultaten!$A:$P,13,FALSE)="",0,25)))))</f>
        <v>0</v>
      </c>
      <c r="U120" s="12">
        <f>IF(VLOOKUP($A120,Resultaten!$A:$P,6,FALSE)&gt;38,2,IF(VLOOKUP($A120,Resultaten!$A:$P,6,FALSE)&gt;28,4,IF(VLOOKUP($A120,Resultaten!$A:$P,6,FALSE)&gt;12,6,IF(VLOOKUP($A120,Resultaten!$A:$P,6,FALSE)&gt;6,8,IF(VLOOKUP($A120,Resultaten!$A:$P,6,FALSE)="",0,10)))))</f>
        <v>0</v>
      </c>
      <c r="V120" s="12">
        <f>IF(ISERROR(VLOOKUP($A120,BNT!$A:$H,3,FALSE)=TRUE),0,IF(VLOOKUP($A120,BNT!$A:$H,3,FALSE)="JA",2,0))</f>
        <v>0</v>
      </c>
      <c r="W120" s="14">
        <f>SUM(C120:E120)+SUM(S120:V120)</f>
        <v>19</v>
      </c>
    </row>
    <row r="121" spans="1:23" x14ac:dyDescent="0.25">
      <c r="A121" s="25">
        <v>1029</v>
      </c>
      <c r="B121" s="25" t="str">
        <f>VLOOKUP($A121,Para!$D$1:$E$996,2,FALSE)</f>
        <v>Basketclub Red Sharks Koekelare</v>
      </c>
      <c r="C121" s="18">
        <f>VLOOKUP($A121,'Score Algemeen'!$A$3:$S$968,5,FALSE)</f>
        <v>10</v>
      </c>
      <c r="D121" s="18">
        <f>VLOOKUP($A121,'Score Algemeen'!$A:$S,10,FALSE)</f>
        <v>3</v>
      </c>
      <c r="E121" s="18">
        <f>VLOOKUP($A121,'Score Algemeen'!$A:$S,19,FALSE)</f>
        <v>5</v>
      </c>
      <c r="F121" s="6">
        <f>IF(VLOOKUP($A121,Resultaten!$A:$P,10,FALSE)&gt;34,5,IF(VLOOKUP($A121,Resultaten!$A:$P,10,FALSE)&gt;26,10,IF(VLOOKUP($A121,Resultaten!$A:$P,10,FALSE)&gt;12,15,IF(VLOOKUP($A121,Resultaten!$A:$P,10,FALSE)&gt;6,20,IF(VLOOKUP($A121,Resultaten!$A:$P,10,FALSE)="",0,25)))))</f>
        <v>0</v>
      </c>
      <c r="G121" s="6">
        <f>IF(VLOOKUP($A121,Resultaten!$A:$P,3,FALSE)&gt;34,1,IF(VLOOKUP($A121,Resultaten!$A:$P,3,FALSE)&gt;26,2,IF(VLOOKUP($A121,Resultaten!$A:$P,3,FALSE)&gt;12,3,IF(VLOOKUP($A121,Resultaten!$A:$P,3,FALSE)&gt;6,4,IF(VLOOKUP($A121,Resultaten!$A:$P,3,FALSE)="",0,5)))))</f>
        <v>0</v>
      </c>
      <c r="H121" s="6">
        <f>IF(VLOOKUP($A121,Resultaten!$A:$P,11,FALSE)&gt;38,5,IF(VLOOKUP($A121,Resultaten!$A:$P,11,FALSE)&gt;28,10,IF(VLOOKUP($A121,Resultaten!$A:$P,11,FALSE)&gt;12,15,IF(VLOOKUP($A121,Resultaten!$A:$P,11,FALSE)&gt;6,20,IF(VLOOKUP($A121,Resultaten!$A:$P,11,FALSE)="",0,25)))))</f>
        <v>5</v>
      </c>
      <c r="I121" s="6">
        <f>IF(VLOOKUP($A121,Resultaten!$A:$P,4,FALSE)&gt;38,1,IF(VLOOKUP($A121,Resultaten!$A:$P,4,FALSE)&gt;28,2,IF(VLOOKUP($A121,Resultaten!$A:$P,4,FALSE)&gt;12,3,IF(VLOOKUP($A121,Resultaten!$A:$P,4,FALSE)&gt;6,4,IF(VLOOKUP($A121,Resultaten!$A:$P,4,FALSE)="",0,5)))))</f>
        <v>0</v>
      </c>
      <c r="J121" s="6">
        <f>IF(ISERROR(VLOOKUP($A121,BNT!$A:$H,5,FALSE)=TRUE),0,IF(VLOOKUP($A121,BNT!$A:$H,5,FALSE)="JA",2,0))</f>
        <v>0</v>
      </c>
      <c r="K121" s="6">
        <f>IF(ISERROR(VLOOKUP($A121,BNT!$A:$H,4,FALSE)=TRUE),0,IF(VLOOKUP($A121,BNT!$A:$H,4,FALSE)="JA",1,0))</f>
        <v>0</v>
      </c>
      <c r="L121" s="10">
        <f>SUM(C121:E121)+SUM(F121:K121)</f>
        <v>23</v>
      </c>
      <c r="M121" s="7">
        <f>IF(VLOOKUP($A121,Resultaten!$A:$P,11,FALSE)&gt;38,5,IF(VLOOKUP($A121,Resultaten!$A:$P,11,FALSE)&gt;28,10,IF(VLOOKUP($A121,Resultaten!$A:$P,11,FALSE)&gt;12,15,IF(VLOOKUP($A121,Resultaten!$A:$P,11,FALSE)&gt;6,20,IF(VLOOKUP($A121,Resultaten!$A:$P,11,FALSE)="",0,25)))))</f>
        <v>5</v>
      </c>
      <c r="N121" s="7">
        <f>IF(VLOOKUP($A121,Resultaten!$A:$P,12,FALSE)&gt;38,5,IF(VLOOKUP($A121,Resultaten!$A:$P,12,FALSE)&gt;28,10,IF(VLOOKUP($A121,Resultaten!$A:$P,12,FALSE)&gt;12,15,IF(VLOOKUP($A121,Resultaten!$A:$P,12,FALSE)&gt;6,20,IF(VLOOKUP($A121,Resultaten!$A:$P,12,FALSE)="",0,25)))))</f>
        <v>0</v>
      </c>
      <c r="O121" s="7">
        <f>IF(VLOOKUP($A121,Resultaten!$A:$P,5,FALSE)&gt;38,2,IF(VLOOKUP($A121,Resultaten!$A:$P,5,FALSE)&gt;28,4,IF(VLOOKUP($A121,Resultaten!$A:$P,5,FALSE)&gt;12,6,IF(VLOOKUP($A121,Resultaten!$A:$P,5,FALSE)&gt;6,8,IF(VLOOKUP($A121,Resultaten!$A:$P,5,FALSE)="",0,10)))))</f>
        <v>6</v>
      </c>
      <c r="P121" s="7">
        <f>IF(ISERROR(VLOOKUP($A121,BNT!$A:$H,4,FALSE)=TRUE),0,IF(VLOOKUP($A121,BNT!$A:$H,4,FALSE)="JA",2,0))</f>
        <v>0</v>
      </c>
      <c r="Q121" s="7">
        <f>IF(ISERROR(VLOOKUP($A121,BNT!$A:$H,3,FALSE)=TRUE),0,IF(VLOOKUP($A121,BNT!$A:$H,3,FALSE)="JA",1,0))</f>
        <v>0</v>
      </c>
      <c r="R121" s="16">
        <f>SUM(C121:E121)+SUM(M121:Q121)</f>
        <v>29</v>
      </c>
      <c r="S121" s="12">
        <f>IF(VLOOKUP($A121,Resultaten!$A:$P,12,FALSE)&gt;38,5,IF(VLOOKUP($A121,Resultaten!$A:$P,12,FALSE)&gt;28,10,IF(VLOOKUP($A121,Resultaten!$A:$P,12,FALSE)&gt;12,15,IF(VLOOKUP($A121,Resultaten!$A:$P,12,FALSE)&gt;6,20,IF(VLOOKUP($A121,Resultaten!$A:$P,12,FALSE)="",0,25)))))</f>
        <v>0</v>
      </c>
      <c r="T121" s="12">
        <f>IF(VLOOKUP($A121,Resultaten!$A:$P,13,FALSE)&gt;38,5,IF(VLOOKUP($A121,Resultaten!$A:$P,13,FALSE)&gt;28,10,IF(VLOOKUP($A121,Resultaten!$A:$P,13,FALSE)&gt;12,15,IF(VLOOKUP($A121,Resultaten!$A:$P,13,FALSE)&gt;6,20,IF(VLOOKUP($A121,Resultaten!$A:$P,13,FALSE)="",0,25)))))</f>
        <v>0</v>
      </c>
      <c r="U121" s="12">
        <f>IF(VLOOKUP($A121,Resultaten!$A:$P,6,FALSE)&gt;38,2,IF(VLOOKUP($A121,Resultaten!$A:$P,6,FALSE)&gt;28,4,IF(VLOOKUP($A121,Resultaten!$A:$P,6,FALSE)&gt;12,6,IF(VLOOKUP($A121,Resultaten!$A:$P,6,FALSE)&gt;6,8,IF(VLOOKUP($A121,Resultaten!$A:$P,6,FALSE)="",0,10)))))</f>
        <v>0</v>
      </c>
      <c r="V121" s="12">
        <f>IF(ISERROR(VLOOKUP($A121,BNT!$A:$H,3,FALSE)=TRUE),0,IF(VLOOKUP($A121,BNT!$A:$H,3,FALSE)="JA",2,0))</f>
        <v>0</v>
      </c>
      <c r="W121" s="14">
        <f>SUM(C121:E121)+SUM(S121:V121)</f>
        <v>18</v>
      </c>
    </row>
    <row r="122" spans="1:23" x14ac:dyDescent="0.25">
      <c r="A122" s="25">
        <v>5041</v>
      </c>
      <c r="B122" s="25" t="str">
        <f>VLOOKUP($A122,Para!$D$1:$E$996,2,FALSE)</f>
        <v>Antwerp Wolf Pack</v>
      </c>
      <c r="C122" s="18">
        <f>VLOOKUP($A122,'Score Algemeen'!$A$3:$S$968,5,FALSE)</f>
        <v>10</v>
      </c>
      <c r="D122" s="18">
        <f>VLOOKUP($A122,'Score Algemeen'!$A:$S,10,FALSE)</f>
        <v>1</v>
      </c>
      <c r="E122" s="18">
        <f>VLOOKUP($A122,'Score Algemeen'!$A:$S,19,FALSE)</f>
        <v>2</v>
      </c>
      <c r="F122" s="6">
        <f>IF(VLOOKUP($A122,Resultaten!$A:$P,10,FALSE)&gt;34,5,IF(VLOOKUP($A122,Resultaten!$A:$P,10,FALSE)&gt;26,10,IF(VLOOKUP($A122,Resultaten!$A:$P,10,FALSE)&gt;12,15,IF(VLOOKUP($A122,Resultaten!$A:$P,10,FALSE)&gt;6,20,IF(VLOOKUP($A122,Resultaten!$A:$P,10,FALSE)="",0,25)))))</f>
        <v>0</v>
      </c>
      <c r="G122" s="6">
        <f>IF(VLOOKUP($A122,Resultaten!$A:$P,3,FALSE)&gt;34,1,IF(VLOOKUP($A122,Resultaten!$A:$P,3,FALSE)&gt;26,2,IF(VLOOKUP($A122,Resultaten!$A:$P,3,FALSE)&gt;12,3,IF(VLOOKUP($A122,Resultaten!$A:$P,3,FALSE)&gt;6,4,IF(VLOOKUP($A122,Resultaten!$A:$P,3,FALSE)="",0,5)))))</f>
        <v>0</v>
      </c>
      <c r="H122" s="6">
        <f>IF(VLOOKUP($A122,Resultaten!$A:$P,11,FALSE)&gt;38,5,IF(VLOOKUP($A122,Resultaten!$A:$P,11,FALSE)&gt;28,10,IF(VLOOKUP($A122,Resultaten!$A:$P,11,FALSE)&gt;12,15,IF(VLOOKUP($A122,Resultaten!$A:$P,11,FALSE)&gt;6,20,IF(VLOOKUP($A122,Resultaten!$A:$P,11,FALSE)="",0,25)))))</f>
        <v>5</v>
      </c>
      <c r="I122" s="6">
        <f>IF(VLOOKUP($A122,Resultaten!$A:$P,4,FALSE)&gt;38,1,IF(VLOOKUP($A122,Resultaten!$A:$P,4,FALSE)&gt;28,2,IF(VLOOKUP($A122,Resultaten!$A:$P,4,FALSE)&gt;12,3,IF(VLOOKUP($A122,Resultaten!$A:$P,4,FALSE)&gt;6,4,IF(VLOOKUP($A122,Resultaten!$A:$P,4,FALSE)="",0,5)))))</f>
        <v>1</v>
      </c>
      <c r="J122" s="6">
        <f>IF(ISERROR(VLOOKUP($A122,BNT!$A:$H,5,FALSE)=TRUE),0,IF(VLOOKUP($A122,BNT!$A:$H,5,FALSE)="JA",2,0))</f>
        <v>0</v>
      </c>
      <c r="K122" s="6">
        <f>IF(ISERROR(VLOOKUP($A122,BNT!$A:$H,4,FALSE)=TRUE),0,IF(VLOOKUP($A122,BNT!$A:$H,4,FALSE)="JA",1,0))</f>
        <v>0</v>
      </c>
      <c r="L122" s="10">
        <f>SUM(C122:E122)+SUM(F122:K122)</f>
        <v>19</v>
      </c>
      <c r="M122" s="7">
        <f>IF(VLOOKUP($A122,Resultaten!$A:$P,11,FALSE)&gt;38,5,IF(VLOOKUP($A122,Resultaten!$A:$P,11,FALSE)&gt;28,10,IF(VLOOKUP($A122,Resultaten!$A:$P,11,FALSE)&gt;12,15,IF(VLOOKUP($A122,Resultaten!$A:$P,11,FALSE)&gt;6,20,IF(VLOOKUP($A122,Resultaten!$A:$P,11,FALSE)="",0,25)))))</f>
        <v>5</v>
      </c>
      <c r="N122" s="7">
        <f>IF(VLOOKUP($A122,Resultaten!$A:$P,12,FALSE)&gt;38,5,IF(VLOOKUP($A122,Resultaten!$A:$P,12,FALSE)&gt;28,10,IF(VLOOKUP($A122,Resultaten!$A:$P,12,FALSE)&gt;12,15,IF(VLOOKUP($A122,Resultaten!$A:$P,12,FALSE)&gt;6,20,IF(VLOOKUP($A122,Resultaten!$A:$P,12,FALSE)="",0,25)))))</f>
        <v>5</v>
      </c>
      <c r="O122" s="7">
        <f>IF(VLOOKUP($A122,Resultaten!$A:$P,5,FALSE)&gt;38,2,IF(VLOOKUP($A122,Resultaten!$A:$P,5,FALSE)&gt;28,4,IF(VLOOKUP($A122,Resultaten!$A:$P,5,FALSE)&gt;12,6,IF(VLOOKUP($A122,Resultaten!$A:$P,5,FALSE)&gt;6,8,IF(VLOOKUP($A122,Resultaten!$A:$P,5,FALSE)="",0,10)))))</f>
        <v>2</v>
      </c>
      <c r="P122" s="7">
        <f>IF(ISERROR(VLOOKUP($A122,BNT!$A:$H,4,FALSE)=TRUE),0,IF(VLOOKUP($A122,BNT!$A:$H,4,FALSE)="JA",2,0))</f>
        <v>0</v>
      </c>
      <c r="Q122" s="7">
        <f>IF(ISERROR(VLOOKUP($A122,BNT!$A:$H,3,FALSE)=TRUE),0,IF(VLOOKUP($A122,BNT!$A:$H,3,FALSE)="JA",1,0))</f>
        <v>0</v>
      </c>
      <c r="R122" s="16">
        <f>SUM(C122:E122)+SUM(M122:Q122)</f>
        <v>25</v>
      </c>
      <c r="S122" s="12">
        <f>IF(VLOOKUP($A122,Resultaten!$A:$P,12,FALSE)&gt;38,5,IF(VLOOKUP($A122,Resultaten!$A:$P,12,FALSE)&gt;28,10,IF(VLOOKUP($A122,Resultaten!$A:$P,12,FALSE)&gt;12,15,IF(VLOOKUP($A122,Resultaten!$A:$P,12,FALSE)&gt;6,20,IF(VLOOKUP($A122,Resultaten!$A:$P,12,FALSE)="",0,25)))))</f>
        <v>5</v>
      </c>
      <c r="T122" s="12">
        <f>IF(VLOOKUP($A122,Resultaten!$A:$P,13,FALSE)&gt;38,5,IF(VLOOKUP($A122,Resultaten!$A:$P,13,FALSE)&gt;28,10,IF(VLOOKUP($A122,Resultaten!$A:$P,13,FALSE)&gt;12,15,IF(VLOOKUP($A122,Resultaten!$A:$P,13,FALSE)&gt;6,20,IF(VLOOKUP($A122,Resultaten!$A:$P,13,FALSE)="",0,25)))))</f>
        <v>0</v>
      </c>
      <c r="U122" s="12">
        <f>IF(VLOOKUP($A122,Resultaten!$A:$P,6,FALSE)&gt;38,2,IF(VLOOKUP($A122,Resultaten!$A:$P,6,FALSE)&gt;28,4,IF(VLOOKUP($A122,Resultaten!$A:$P,6,FALSE)&gt;12,6,IF(VLOOKUP($A122,Resultaten!$A:$P,6,FALSE)&gt;6,8,IF(VLOOKUP($A122,Resultaten!$A:$P,6,FALSE)="",0,10)))))</f>
        <v>0</v>
      </c>
      <c r="V122" s="12">
        <f>IF(ISERROR(VLOOKUP($A122,BNT!$A:$H,3,FALSE)=TRUE),0,IF(VLOOKUP($A122,BNT!$A:$H,3,FALSE)="JA",2,0))</f>
        <v>0</v>
      </c>
      <c r="W122" s="14">
        <f>SUM(C122:E122)+SUM(S122:V122)</f>
        <v>18</v>
      </c>
    </row>
    <row r="123" spans="1:23" x14ac:dyDescent="0.25">
      <c r="A123" s="25">
        <v>1519</v>
      </c>
      <c r="B123" s="25" t="str">
        <f>VLOOKUP($A123,Para!$D$1:$E$996,2,FALSE)</f>
        <v>Dynamo Bertem</v>
      </c>
      <c r="C123" s="18">
        <f>VLOOKUP($A123,'Score Algemeen'!$A$3:$S$968,5,FALSE)</f>
        <v>10</v>
      </c>
      <c r="D123" s="18">
        <f>VLOOKUP($A123,'Score Algemeen'!$A:$S,10,FALSE)</f>
        <v>3</v>
      </c>
      <c r="E123" s="18">
        <f>VLOOKUP($A123,'Score Algemeen'!$A:$S,19,FALSE)</f>
        <v>5</v>
      </c>
      <c r="F123" s="6">
        <f>IF(VLOOKUP($A123,Resultaten!$A:$P,10,FALSE)&gt;34,5,IF(VLOOKUP($A123,Resultaten!$A:$P,10,FALSE)&gt;26,10,IF(VLOOKUP($A123,Resultaten!$A:$P,10,FALSE)&gt;12,15,IF(VLOOKUP($A123,Resultaten!$A:$P,10,FALSE)&gt;6,20,IF(VLOOKUP($A123,Resultaten!$A:$P,10,FALSE)="",0,25)))))</f>
        <v>0</v>
      </c>
      <c r="G123" s="6">
        <f>IF(VLOOKUP($A123,Resultaten!$A:$P,3,FALSE)&gt;34,1,IF(VLOOKUP($A123,Resultaten!$A:$P,3,FALSE)&gt;26,2,IF(VLOOKUP($A123,Resultaten!$A:$P,3,FALSE)&gt;12,3,IF(VLOOKUP($A123,Resultaten!$A:$P,3,FALSE)&gt;6,4,IF(VLOOKUP($A123,Resultaten!$A:$P,3,FALSE)="",0,5)))))</f>
        <v>0</v>
      </c>
      <c r="H123" s="6">
        <f>IF(VLOOKUP($A123,Resultaten!$A:$P,11,FALSE)&gt;38,5,IF(VLOOKUP($A123,Resultaten!$A:$P,11,FALSE)&gt;28,10,IF(VLOOKUP($A123,Resultaten!$A:$P,11,FALSE)&gt;12,15,IF(VLOOKUP($A123,Resultaten!$A:$P,11,FALSE)&gt;6,20,IF(VLOOKUP($A123,Resultaten!$A:$P,11,FALSE)="",0,25)))))</f>
        <v>5</v>
      </c>
      <c r="I123" s="6">
        <f>IF(VLOOKUP($A123,Resultaten!$A:$P,4,FALSE)&gt;38,1,IF(VLOOKUP($A123,Resultaten!$A:$P,4,FALSE)&gt;28,2,IF(VLOOKUP($A123,Resultaten!$A:$P,4,FALSE)&gt;12,3,IF(VLOOKUP($A123,Resultaten!$A:$P,4,FALSE)&gt;6,4,IF(VLOOKUP($A123,Resultaten!$A:$P,4,FALSE)="",0,5)))))</f>
        <v>0</v>
      </c>
      <c r="J123" s="6">
        <f>IF(ISERROR(VLOOKUP($A123,BNT!$A:$H,5,FALSE)=TRUE),0,IF(VLOOKUP($A123,BNT!$A:$H,5,FALSE)="JA",2,0))</f>
        <v>0</v>
      </c>
      <c r="K123" s="6">
        <f>IF(ISERROR(VLOOKUP($A123,BNT!$A:$H,4,FALSE)=TRUE),0,IF(VLOOKUP($A123,BNT!$A:$H,4,FALSE)="JA",1,0))</f>
        <v>0</v>
      </c>
      <c r="L123" s="10">
        <f>SUM(C123:E123)+SUM(F123:K123)</f>
        <v>23</v>
      </c>
      <c r="M123" s="7">
        <f>IF(VLOOKUP($A123,Resultaten!$A:$P,11,FALSE)&gt;38,5,IF(VLOOKUP($A123,Resultaten!$A:$P,11,FALSE)&gt;28,10,IF(VLOOKUP($A123,Resultaten!$A:$P,11,FALSE)&gt;12,15,IF(VLOOKUP($A123,Resultaten!$A:$P,11,FALSE)&gt;6,20,IF(VLOOKUP($A123,Resultaten!$A:$P,11,FALSE)="",0,25)))))</f>
        <v>5</v>
      </c>
      <c r="N123" s="7">
        <f>IF(VLOOKUP($A123,Resultaten!$A:$P,12,FALSE)&gt;38,5,IF(VLOOKUP($A123,Resultaten!$A:$P,12,FALSE)&gt;28,10,IF(VLOOKUP($A123,Resultaten!$A:$P,12,FALSE)&gt;12,15,IF(VLOOKUP($A123,Resultaten!$A:$P,12,FALSE)&gt;6,20,IF(VLOOKUP($A123,Resultaten!$A:$P,12,FALSE)="",0,25)))))</f>
        <v>0</v>
      </c>
      <c r="O123" s="7">
        <f>IF(VLOOKUP($A123,Resultaten!$A:$P,5,FALSE)&gt;38,2,IF(VLOOKUP($A123,Resultaten!$A:$P,5,FALSE)&gt;28,4,IF(VLOOKUP($A123,Resultaten!$A:$P,5,FALSE)&gt;12,6,IF(VLOOKUP($A123,Resultaten!$A:$P,5,FALSE)&gt;6,8,IF(VLOOKUP($A123,Resultaten!$A:$P,5,FALSE)="",0,10)))))</f>
        <v>0</v>
      </c>
      <c r="P123" s="7">
        <f>IF(ISERROR(VLOOKUP($A123,BNT!$A:$H,4,FALSE)=TRUE),0,IF(VLOOKUP($A123,BNT!$A:$H,4,FALSE)="JA",2,0))</f>
        <v>0</v>
      </c>
      <c r="Q123" s="7">
        <f>IF(ISERROR(VLOOKUP($A123,BNT!$A:$H,3,FALSE)=TRUE),0,IF(VLOOKUP($A123,BNT!$A:$H,3,FALSE)="JA",1,0))</f>
        <v>0</v>
      </c>
      <c r="R123" s="16">
        <f>SUM(C123:E123)+SUM(M123:Q123)</f>
        <v>23</v>
      </c>
      <c r="S123" s="12">
        <f>IF(VLOOKUP($A123,Resultaten!$A:$P,12,FALSE)&gt;38,5,IF(VLOOKUP($A123,Resultaten!$A:$P,12,FALSE)&gt;28,10,IF(VLOOKUP($A123,Resultaten!$A:$P,12,FALSE)&gt;12,15,IF(VLOOKUP($A123,Resultaten!$A:$P,12,FALSE)&gt;6,20,IF(VLOOKUP($A123,Resultaten!$A:$P,12,FALSE)="",0,25)))))</f>
        <v>0</v>
      </c>
      <c r="T123" s="12">
        <f>IF(VLOOKUP($A123,Resultaten!$A:$P,13,FALSE)&gt;38,5,IF(VLOOKUP($A123,Resultaten!$A:$P,13,FALSE)&gt;28,10,IF(VLOOKUP($A123,Resultaten!$A:$P,13,FALSE)&gt;12,15,IF(VLOOKUP($A123,Resultaten!$A:$P,13,FALSE)&gt;6,20,IF(VLOOKUP($A123,Resultaten!$A:$P,13,FALSE)="",0,25)))))</f>
        <v>0</v>
      </c>
      <c r="U123" s="12">
        <f>IF(VLOOKUP($A123,Resultaten!$A:$P,6,FALSE)&gt;38,2,IF(VLOOKUP($A123,Resultaten!$A:$P,6,FALSE)&gt;28,4,IF(VLOOKUP($A123,Resultaten!$A:$P,6,FALSE)&gt;12,6,IF(VLOOKUP($A123,Resultaten!$A:$P,6,FALSE)&gt;6,8,IF(VLOOKUP($A123,Resultaten!$A:$P,6,FALSE)="",0,10)))))</f>
        <v>0</v>
      </c>
      <c r="V123" s="12">
        <f>IF(ISERROR(VLOOKUP($A123,BNT!$A:$H,3,FALSE)=TRUE),0,IF(VLOOKUP($A123,BNT!$A:$H,3,FALSE)="JA",2,0))</f>
        <v>0</v>
      </c>
      <c r="W123" s="14">
        <f>SUM(C123:E123)+SUM(S123:V123)</f>
        <v>18</v>
      </c>
    </row>
    <row r="124" spans="1:23" x14ac:dyDescent="0.25">
      <c r="A124" s="25">
        <v>1682</v>
      </c>
      <c r="B124" s="25" t="str">
        <f>VLOOKUP($A124,Para!$D$1:$E$996,2,FALSE)</f>
        <v>Olympos Marke</v>
      </c>
      <c r="C124" s="18">
        <f>VLOOKUP($A124,'Score Algemeen'!$A$3:$S$968,5,FALSE)</f>
        <v>10</v>
      </c>
      <c r="D124" s="18">
        <f>VLOOKUP($A124,'Score Algemeen'!$A:$S,10,FALSE)</f>
        <v>2</v>
      </c>
      <c r="E124" s="18">
        <f>VLOOKUP($A124,'Score Algemeen'!$A:$S,19,FALSE)</f>
        <v>6</v>
      </c>
      <c r="F124" s="6">
        <f>IF(VLOOKUP($A124,Resultaten!$A:$P,10,FALSE)&gt;34,5,IF(VLOOKUP($A124,Resultaten!$A:$P,10,FALSE)&gt;26,10,IF(VLOOKUP($A124,Resultaten!$A:$P,10,FALSE)&gt;12,15,IF(VLOOKUP($A124,Resultaten!$A:$P,10,FALSE)&gt;6,20,IF(VLOOKUP($A124,Resultaten!$A:$P,10,FALSE)="",0,25)))))</f>
        <v>0</v>
      </c>
      <c r="G124" s="6">
        <f>IF(VLOOKUP($A124,Resultaten!$A:$P,3,FALSE)&gt;34,1,IF(VLOOKUP($A124,Resultaten!$A:$P,3,FALSE)&gt;26,2,IF(VLOOKUP($A124,Resultaten!$A:$P,3,FALSE)&gt;12,3,IF(VLOOKUP($A124,Resultaten!$A:$P,3,FALSE)&gt;6,4,IF(VLOOKUP($A124,Resultaten!$A:$P,3,FALSE)="",0,5)))))</f>
        <v>1</v>
      </c>
      <c r="H124" s="6">
        <f>IF(VLOOKUP($A124,Resultaten!$A:$P,11,FALSE)&gt;38,5,IF(VLOOKUP($A124,Resultaten!$A:$P,11,FALSE)&gt;28,10,IF(VLOOKUP($A124,Resultaten!$A:$P,11,FALSE)&gt;12,15,IF(VLOOKUP($A124,Resultaten!$A:$P,11,FALSE)&gt;6,20,IF(VLOOKUP($A124,Resultaten!$A:$P,11,FALSE)="",0,25)))))</f>
        <v>5</v>
      </c>
      <c r="I124" s="6">
        <f>IF(VLOOKUP($A124,Resultaten!$A:$P,4,FALSE)&gt;38,1,IF(VLOOKUP($A124,Resultaten!$A:$P,4,FALSE)&gt;28,2,IF(VLOOKUP($A124,Resultaten!$A:$P,4,FALSE)&gt;12,3,IF(VLOOKUP($A124,Resultaten!$A:$P,4,FALSE)&gt;6,4,IF(VLOOKUP($A124,Resultaten!$A:$P,4,FALSE)="",0,5)))))</f>
        <v>0</v>
      </c>
      <c r="J124" s="6">
        <f>IF(ISERROR(VLOOKUP($A124,BNT!$A:$H,5,FALSE)=TRUE),0,IF(VLOOKUP($A124,BNT!$A:$H,5,FALSE)="JA",2,0))</f>
        <v>0</v>
      </c>
      <c r="K124" s="6">
        <f>IF(ISERROR(VLOOKUP($A124,BNT!$A:$H,4,FALSE)=TRUE),0,IF(VLOOKUP($A124,BNT!$A:$H,4,FALSE)="JA",1,0))</f>
        <v>0</v>
      </c>
      <c r="L124" s="10">
        <f>SUM(C124:E124)+SUM(F124:K124)</f>
        <v>24</v>
      </c>
      <c r="M124" s="7">
        <f>IF(VLOOKUP($A124,Resultaten!$A:$P,11,FALSE)&gt;38,5,IF(VLOOKUP($A124,Resultaten!$A:$P,11,FALSE)&gt;28,10,IF(VLOOKUP($A124,Resultaten!$A:$P,11,FALSE)&gt;12,15,IF(VLOOKUP($A124,Resultaten!$A:$P,11,FALSE)&gt;6,20,IF(VLOOKUP($A124,Resultaten!$A:$P,11,FALSE)="",0,25)))))</f>
        <v>5</v>
      </c>
      <c r="N124" s="7">
        <f>IF(VLOOKUP($A124,Resultaten!$A:$P,12,FALSE)&gt;38,5,IF(VLOOKUP($A124,Resultaten!$A:$P,12,FALSE)&gt;28,10,IF(VLOOKUP($A124,Resultaten!$A:$P,12,FALSE)&gt;12,15,IF(VLOOKUP($A124,Resultaten!$A:$P,12,FALSE)&gt;6,20,IF(VLOOKUP($A124,Resultaten!$A:$P,12,FALSE)="",0,25)))))</f>
        <v>0</v>
      </c>
      <c r="O124" s="7">
        <f>IF(VLOOKUP($A124,Resultaten!$A:$P,5,FALSE)&gt;38,2,IF(VLOOKUP($A124,Resultaten!$A:$P,5,FALSE)&gt;28,4,IF(VLOOKUP($A124,Resultaten!$A:$P,5,FALSE)&gt;12,6,IF(VLOOKUP($A124,Resultaten!$A:$P,5,FALSE)&gt;6,8,IF(VLOOKUP($A124,Resultaten!$A:$P,5,FALSE)="",0,10)))))</f>
        <v>0</v>
      </c>
      <c r="P124" s="7">
        <f>IF(ISERROR(VLOOKUP($A124,BNT!$A:$H,4,FALSE)=TRUE),0,IF(VLOOKUP($A124,BNT!$A:$H,4,FALSE)="JA",2,0))</f>
        <v>0</v>
      </c>
      <c r="Q124" s="7">
        <f>IF(ISERROR(VLOOKUP($A124,BNT!$A:$H,3,FALSE)=TRUE),0,IF(VLOOKUP($A124,BNT!$A:$H,3,FALSE)="JA",1,0))</f>
        <v>0</v>
      </c>
      <c r="R124" s="16">
        <f>SUM(C124:E124)+SUM(M124:Q124)</f>
        <v>23</v>
      </c>
      <c r="S124" s="12">
        <f>IF(VLOOKUP($A124,Resultaten!$A:$P,12,FALSE)&gt;38,5,IF(VLOOKUP($A124,Resultaten!$A:$P,12,FALSE)&gt;28,10,IF(VLOOKUP($A124,Resultaten!$A:$P,12,FALSE)&gt;12,15,IF(VLOOKUP($A124,Resultaten!$A:$P,12,FALSE)&gt;6,20,IF(VLOOKUP($A124,Resultaten!$A:$P,12,FALSE)="",0,25)))))</f>
        <v>0</v>
      </c>
      <c r="T124" s="12">
        <f>IF(VLOOKUP($A124,Resultaten!$A:$P,13,FALSE)&gt;38,5,IF(VLOOKUP($A124,Resultaten!$A:$P,13,FALSE)&gt;28,10,IF(VLOOKUP($A124,Resultaten!$A:$P,13,FALSE)&gt;12,15,IF(VLOOKUP($A124,Resultaten!$A:$P,13,FALSE)&gt;6,20,IF(VLOOKUP($A124,Resultaten!$A:$P,13,FALSE)="",0,25)))))</f>
        <v>0</v>
      </c>
      <c r="U124" s="12">
        <f>IF(VLOOKUP($A124,Resultaten!$A:$P,6,FALSE)&gt;38,2,IF(VLOOKUP($A124,Resultaten!$A:$P,6,FALSE)&gt;28,4,IF(VLOOKUP($A124,Resultaten!$A:$P,6,FALSE)&gt;12,6,IF(VLOOKUP($A124,Resultaten!$A:$P,6,FALSE)&gt;6,8,IF(VLOOKUP($A124,Resultaten!$A:$P,6,FALSE)="",0,10)))))</f>
        <v>0</v>
      </c>
      <c r="V124" s="12">
        <f>IF(ISERROR(VLOOKUP($A124,BNT!$A:$H,3,FALSE)=TRUE),0,IF(VLOOKUP($A124,BNT!$A:$H,3,FALSE)="JA",2,0))</f>
        <v>0</v>
      </c>
      <c r="W124" s="14">
        <f>SUM(C124:E124)+SUM(S124:V124)</f>
        <v>18</v>
      </c>
    </row>
    <row r="125" spans="1:23" x14ac:dyDescent="0.25">
      <c r="A125" s="25">
        <v>1743</v>
      </c>
      <c r="B125" s="25" t="str">
        <f>VLOOKUP($A125,Para!$D$1:$E$996,2,FALSE)</f>
        <v>Basket Desselgem</v>
      </c>
      <c r="C125" s="18">
        <f>VLOOKUP($A125,'Score Algemeen'!$A$3:$S$968,5,FALSE)</f>
        <v>10</v>
      </c>
      <c r="D125" s="18">
        <f>VLOOKUP($A125,'Score Algemeen'!$A:$S,10,FALSE)</f>
        <v>2</v>
      </c>
      <c r="E125" s="18">
        <f>VLOOKUP($A125,'Score Algemeen'!$A:$S,19,FALSE)</f>
        <v>6</v>
      </c>
      <c r="F125" s="6">
        <f>IF(VLOOKUP($A125,Resultaten!$A:$P,10,FALSE)&gt;34,5,IF(VLOOKUP($A125,Resultaten!$A:$P,10,FALSE)&gt;26,10,IF(VLOOKUP($A125,Resultaten!$A:$P,10,FALSE)&gt;12,15,IF(VLOOKUP($A125,Resultaten!$A:$P,10,FALSE)&gt;6,20,IF(VLOOKUP($A125,Resultaten!$A:$P,10,FALSE)="",0,25)))))</f>
        <v>0</v>
      </c>
      <c r="G125" s="6">
        <f>IF(VLOOKUP($A125,Resultaten!$A:$P,3,FALSE)&gt;34,1,IF(VLOOKUP($A125,Resultaten!$A:$P,3,FALSE)&gt;26,2,IF(VLOOKUP($A125,Resultaten!$A:$P,3,FALSE)&gt;12,3,IF(VLOOKUP($A125,Resultaten!$A:$P,3,FALSE)&gt;6,4,IF(VLOOKUP($A125,Resultaten!$A:$P,3,FALSE)="",0,5)))))</f>
        <v>0</v>
      </c>
      <c r="H125" s="6">
        <f>IF(VLOOKUP($A125,Resultaten!$A:$P,11,FALSE)&gt;38,5,IF(VLOOKUP($A125,Resultaten!$A:$P,11,FALSE)&gt;28,10,IF(VLOOKUP($A125,Resultaten!$A:$P,11,FALSE)&gt;12,15,IF(VLOOKUP($A125,Resultaten!$A:$P,11,FALSE)&gt;6,20,IF(VLOOKUP($A125,Resultaten!$A:$P,11,FALSE)="",0,25)))))</f>
        <v>5</v>
      </c>
      <c r="I125" s="6">
        <f>IF(VLOOKUP($A125,Resultaten!$A:$P,4,FALSE)&gt;38,1,IF(VLOOKUP($A125,Resultaten!$A:$P,4,FALSE)&gt;28,2,IF(VLOOKUP($A125,Resultaten!$A:$P,4,FALSE)&gt;12,3,IF(VLOOKUP($A125,Resultaten!$A:$P,4,FALSE)&gt;6,4,IF(VLOOKUP($A125,Resultaten!$A:$P,4,FALSE)="",0,5)))))</f>
        <v>0</v>
      </c>
      <c r="J125" s="6">
        <f>IF(ISERROR(VLOOKUP($A125,BNT!$A:$H,5,FALSE)=TRUE),0,IF(VLOOKUP($A125,BNT!$A:$H,5,FALSE)="JA",2,0))</f>
        <v>0</v>
      </c>
      <c r="K125" s="6">
        <f>IF(ISERROR(VLOOKUP($A125,BNT!$A:$H,4,FALSE)=TRUE),0,IF(VLOOKUP($A125,BNT!$A:$H,4,FALSE)="JA",1,0))</f>
        <v>0</v>
      </c>
      <c r="L125" s="10">
        <f>SUM(C125:E125)+SUM(F125:K125)</f>
        <v>23</v>
      </c>
      <c r="M125" s="7">
        <f>IF(VLOOKUP($A125,Resultaten!$A:$P,11,FALSE)&gt;38,5,IF(VLOOKUP($A125,Resultaten!$A:$P,11,FALSE)&gt;28,10,IF(VLOOKUP($A125,Resultaten!$A:$P,11,FALSE)&gt;12,15,IF(VLOOKUP($A125,Resultaten!$A:$P,11,FALSE)&gt;6,20,IF(VLOOKUP($A125,Resultaten!$A:$P,11,FALSE)="",0,25)))))</f>
        <v>5</v>
      </c>
      <c r="N125" s="7">
        <f>IF(VLOOKUP($A125,Resultaten!$A:$P,12,FALSE)&gt;38,5,IF(VLOOKUP($A125,Resultaten!$A:$P,12,FALSE)&gt;28,10,IF(VLOOKUP($A125,Resultaten!$A:$P,12,FALSE)&gt;12,15,IF(VLOOKUP($A125,Resultaten!$A:$P,12,FALSE)&gt;6,20,IF(VLOOKUP($A125,Resultaten!$A:$P,12,FALSE)="",0,25)))))</f>
        <v>0</v>
      </c>
      <c r="O125" s="7">
        <f>IF(VLOOKUP($A125,Resultaten!$A:$P,5,FALSE)&gt;38,2,IF(VLOOKUP($A125,Resultaten!$A:$P,5,FALSE)&gt;28,4,IF(VLOOKUP($A125,Resultaten!$A:$P,5,FALSE)&gt;12,6,IF(VLOOKUP($A125,Resultaten!$A:$P,5,FALSE)&gt;6,8,IF(VLOOKUP($A125,Resultaten!$A:$P,5,FALSE)="",0,10)))))</f>
        <v>0</v>
      </c>
      <c r="P125" s="7">
        <f>IF(ISERROR(VLOOKUP($A125,BNT!$A:$H,4,FALSE)=TRUE),0,IF(VLOOKUP($A125,BNT!$A:$H,4,FALSE)="JA",2,0))</f>
        <v>0</v>
      </c>
      <c r="Q125" s="7">
        <f>IF(ISERROR(VLOOKUP($A125,BNT!$A:$H,3,FALSE)=TRUE),0,IF(VLOOKUP($A125,BNT!$A:$H,3,FALSE)="JA",1,0))</f>
        <v>0</v>
      </c>
      <c r="R125" s="16">
        <f>SUM(C125:E125)+SUM(M125:Q125)</f>
        <v>23</v>
      </c>
      <c r="S125" s="12">
        <f>IF(VLOOKUP($A125,Resultaten!$A:$P,12,FALSE)&gt;38,5,IF(VLOOKUP($A125,Resultaten!$A:$P,12,FALSE)&gt;28,10,IF(VLOOKUP($A125,Resultaten!$A:$P,12,FALSE)&gt;12,15,IF(VLOOKUP($A125,Resultaten!$A:$P,12,FALSE)&gt;6,20,IF(VLOOKUP($A125,Resultaten!$A:$P,12,FALSE)="",0,25)))))</f>
        <v>0</v>
      </c>
      <c r="T125" s="12">
        <f>IF(VLOOKUP($A125,Resultaten!$A:$P,13,FALSE)&gt;38,5,IF(VLOOKUP($A125,Resultaten!$A:$P,13,FALSE)&gt;28,10,IF(VLOOKUP($A125,Resultaten!$A:$P,13,FALSE)&gt;12,15,IF(VLOOKUP($A125,Resultaten!$A:$P,13,FALSE)&gt;6,20,IF(VLOOKUP($A125,Resultaten!$A:$P,13,FALSE)="",0,25)))))</f>
        <v>0</v>
      </c>
      <c r="U125" s="12">
        <f>IF(VLOOKUP($A125,Resultaten!$A:$P,6,FALSE)&gt;38,2,IF(VLOOKUP($A125,Resultaten!$A:$P,6,FALSE)&gt;28,4,IF(VLOOKUP($A125,Resultaten!$A:$P,6,FALSE)&gt;12,6,IF(VLOOKUP($A125,Resultaten!$A:$P,6,FALSE)&gt;6,8,IF(VLOOKUP($A125,Resultaten!$A:$P,6,FALSE)="",0,10)))))</f>
        <v>0</v>
      </c>
      <c r="V125" s="12">
        <f>IF(ISERROR(VLOOKUP($A125,BNT!$A:$H,3,FALSE)=TRUE),0,IF(VLOOKUP($A125,BNT!$A:$H,3,FALSE)="JA",2,0))</f>
        <v>0</v>
      </c>
      <c r="W125" s="14">
        <f>SUM(C125:E125)+SUM(S125:V125)</f>
        <v>18</v>
      </c>
    </row>
    <row r="126" spans="1:23" x14ac:dyDescent="0.25">
      <c r="A126" s="25">
        <v>1911</v>
      </c>
      <c r="B126" s="25" t="str">
        <f>VLOOKUP($A126,Para!$D$1:$E$996,2,FALSE)</f>
        <v>Basket Poperinge</v>
      </c>
      <c r="C126" s="18">
        <f>VLOOKUP($A126,'Score Algemeen'!$A$3:$S$968,5,FALSE)</f>
        <v>10</v>
      </c>
      <c r="D126" s="18">
        <f>VLOOKUP($A126,'Score Algemeen'!$A:$S,10,FALSE)</f>
        <v>3</v>
      </c>
      <c r="E126" s="18">
        <f>VLOOKUP($A126,'Score Algemeen'!$A:$S,19,FALSE)</f>
        <v>5</v>
      </c>
      <c r="F126" s="6">
        <f>IF(VLOOKUP($A126,Resultaten!$A:$P,10,FALSE)&gt;34,5,IF(VLOOKUP($A126,Resultaten!$A:$P,10,FALSE)&gt;26,10,IF(VLOOKUP($A126,Resultaten!$A:$P,10,FALSE)&gt;12,15,IF(VLOOKUP($A126,Resultaten!$A:$P,10,FALSE)&gt;6,20,IF(VLOOKUP($A126,Resultaten!$A:$P,10,FALSE)="",0,25)))))</f>
        <v>0</v>
      </c>
      <c r="G126" s="6">
        <f>IF(VLOOKUP($A126,Resultaten!$A:$P,3,FALSE)&gt;34,1,IF(VLOOKUP($A126,Resultaten!$A:$P,3,FALSE)&gt;26,2,IF(VLOOKUP($A126,Resultaten!$A:$P,3,FALSE)&gt;12,3,IF(VLOOKUP($A126,Resultaten!$A:$P,3,FALSE)&gt;6,4,IF(VLOOKUP($A126,Resultaten!$A:$P,3,FALSE)="",0,5)))))</f>
        <v>0</v>
      </c>
      <c r="H126" s="6">
        <f>IF(VLOOKUP($A126,Resultaten!$A:$P,11,FALSE)&gt;38,5,IF(VLOOKUP($A126,Resultaten!$A:$P,11,FALSE)&gt;28,10,IF(VLOOKUP($A126,Resultaten!$A:$P,11,FALSE)&gt;12,15,IF(VLOOKUP($A126,Resultaten!$A:$P,11,FALSE)&gt;6,20,IF(VLOOKUP($A126,Resultaten!$A:$P,11,FALSE)="",0,25)))))</f>
        <v>5</v>
      </c>
      <c r="I126" s="6">
        <f>IF(VLOOKUP($A126,Resultaten!$A:$P,4,FALSE)&gt;38,1,IF(VLOOKUP($A126,Resultaten!$A:$P,4,FALSE)&gt;28,2,IF(VLOOKUP($A126,Resultaten!$A:$P,4,FALSE)&gt;12,3,IF(VLOOKUP($A126,Resultaten!$A:$P,4,FALSE)&gt;6,4,IF(VLOOKUP($A126,Resultaten!$A:$P,4,FALSE)="",0,5)))))</f>
        <v>1</v>
      </c>
      <c r="J126" s="6">
        <f>IF(ISERROR(VLOOKUP($A126,BNT!$A:$H,5,FALSE)=TRUE),0,IF(VLOOKUP($A126,BNT!$A:$H,5,FALSE)="JA",2,0))</f>
        <v>0</v>
      </c>
      <c r="K126" s="6">
        <f>IF(ISERROR(VLOOKUP($A126,BNT!$A:$H,4,FALSE)=TRUE),0,IF(VLOOKUP($A126,BNT!$A:$H,4,FALSE)="JA",1,0))</f>
        <v>0</v>
      </c>
      <c r="L126" s="10">
        <f>SUM(C126:E126)+SUM(F126:K126)</f>
        <v>24</v>
      </c>
      <c r="M126" s="7">
        <f>IF(VLOOKUP($A126,Resultaten!$A:$P,11,FALSE)&gt;38,5,IF(VLOOKUP($A126,Resultaten!$A:$P,11,FALSE)&gt;28,10,IF(VLOOKUP($A126,Resultaten!$A:$P,11,FALSE)&gt;12,15,IF(VLOOKUP($A126,Resultaten!$A:$P,11,FALSE)&gt;6,20,IF(VLOOKUP($A126,Resultaten!$A:$P,11,FALSE)="",0,25)))))</f>
        <v>5</v>
      </c>
      <c r="N126" s="7">
        <f>IF(VLOOKUP($A126,Resultaten!$A:$P,12,FALSE)&gt;38,5,IF(VLOOKUP($A126,Resultaten!$A:$P,12,FALSE)&gt;28,10,IF(VLOOKUP($A126,Resultaten!$A:$P,12,FALSE)&gt;12,15,IF(VLOOKUP($A126,Resultaten!$A:$P,12,FALSE)&gt;6,20,IF(VLOOKUP($A126,Resultaten!$A:$P,12,FALSE)="",0,25)))))</f>
        <v>0</v>
      </c>
      <c r="O126" s="7">
        <f>IF(VLOOKUP($A126,Resultaten!$A:$P,5,FALSE)&gt;38,2,IF(VLOOKUP($A126,Resultaten!$A:$P,5,FALSE)&gt;28,4,IF(VLOOKUP($A126,Resultaten!$A:$P,5,FALSE)&gt;12,6,IF(VLOOKUP($A126,Resultaten!$A:$P,5,FALSE)&gt;6,8,IF(VLOOKUP($A126,Resultaten!$A:$P,5,FALSE)="",0,10)))))</f>
        <v>0</v>
      </c>
      <c r="P126" s="7">
        <f>IF(ISERROR(VLOOKUP($A126,BNT!$A:$H,4,FALSE)=TRUE),0,IF(VLOOKUP($A126,BNT!$A:$H,4,FALSE)="JA",2,0))</f>
        <v>0</v>
      </c>
      <c r="Q126" s="7">
        <f>IF(ISERROR(VLOOKUP($A126,BNT!$A:$H,3,FALSE)=TRUE),0,IF(VLOOKUP($A126,BNT!$A:$H,3,FALSE)="JA",1,0))</f>
        <v>0</v>
      </c>
      <c r="R126" s="16">
        <f>SUM(C126:E126)+SUM(M126:Q126)</f>
        <v>23</v>
      </c>
      <c r="S126" s="12">
        <f>IF(VLOOKUP($A126,Resultaten!$A:$P,12,FALSE)&gt;38,5,IF(VLOOKUP($A126,Resultaten!$A:$P,12,FALSE)&gt;28,10,IF(VLOOKUP($A126,Resultaten!$A:$P,12,FALSE)&gt;12,15,IF(VLOOKUP($A126,Resultaten!$A:$P,12,FALSE)&gt;6,20,IF(VLOOKUP($A126,Resultaten!$A:$P,12,FALSE)="",0,25)))))</f>
        <v>0</v>
      </c>
      <c r="T126" s="12">
        <f>IF(VLOOKUP($A126,Resultaten!$A:$P,13,FALSE)&gt;38,5,IF(VLOOKUP($A126,Resultaten!$A:$P,13,FALSE)&gt;28,10,IF(VLOOKUP($A126,Resultaten!$A:$P,13,FALSE)&gt;12,15,IF(VLOOKUP($A126,Resultaten!$A:$P,13,FALSE)&gt;6,20,IF(VLOOKUP($A126,Resultaten!$A:$P,13,FALSE)="",0,25)))))</f>
        <v>0</v>
      </c>
      <c r="U126" s="12">
        <f>IF(VLOOKUP($A126,Resultaten!$A:$P,6,FALSE)&gt;38,2,IF(VLOOKUP($A126,Resultaten!$A:$P,6,FALSE)&gt;28,4,IF(VLOOKUP($A126,Resultaten!$A:$P,6,FALSE)&gt;12,6,IF(VLOOKUP($A126,Resultaten!$A:$P,6,FALSE)&gt;6,8,IF(VLOOKUP($A126,Resultaten!$A:$P,6,FALSE)="",0,10)))))</f>
        <v>0</v>
      </c>
      <c r="V126" s="12">
        <f>IF(ISERROR(VLOOKUP($A126,BNT!$A:$H,3,FALSE)=TRUE),0,IF(VLOOKUP($A126,BNT!$A:$H,3,FALSE)="JA",2,0))</f>
        <v>0</v>
      </c>
      <c r="W126" s="14">
        <f>SUM(C126:E126)+SUM(S126:V126)</f>
        <v>18</v>
      </c>
    </row>
    <row r="127" spans="1:23" x14ac:dyDescent="0.25">
      <c r="A127" s="25">
        <v>2580</v>
      </c>
      <c r="B127" s="25" t="str">
        <f>VLOOKUP($A127,Para!$D$1:$E$996,2,FALSE)</f>
        <v>Dino Brussels</v>
      </c>
      <c r="C127" s="18">
        <f>VLOOKUP($A127,'Score Algemeen'!$A$3:$S$968,5,FALSE)</f>
        <v>10</v>
      </c>
      <c r="D127" s="18">
        <f>VLOOKUP($A127,'Score Algemeen'!$A:$S,10,FALSE)</f>
        <v>2</v>
      </c>
      <c r="E127" s="18">
        <f>VLOOKUP($A127,'Score Algemeen'!$A:$S,19,FALSE)</f>
        <v>6</v>
      </c>
      <c r="F127" s="6">
        <f>IF(VLOOKUP($A127,Resultaten!$A:$P,10,FALSE)&gt;34,5,IF(VLOOKUP($A127,Resultaten!$A:$P,10,FALSE)&gt;26,10,IF(VLOOKUP($A127,Resultaten!$A:$P,10,FALSE)&gt;12,15,IF(VLOOKUP($A127,Resultaten!$A:$P,10,FALSE)&gt;6,20,IF(VLOOKUP($A127,Resultaten!$A:$P,10,FALSE)="",0,25)))))</f>
        <v>0</v>
      </c>
      <c r="G127" s="6">
        <f>IF(VLOOKUP($A127,Resultaten!$A:$P,3,FALSE)&gt;34,1,IF(VLOOKUP($A127,Resultaten!$A:$P,3,FALSE)&gt;26,2,IF(VLOOKUP($A127,Resultaten!$A:$P,3,FALSE)&gt;12,3,IF(VLOOKUP($A127,Resultaten!$A:$P,3,FALSE)&gt;6,4,IF(VLOOKUP($A127,Resultaten!$A:$P,3,FALSE)="",0,5)))))</f>
        <v>1</v>
      </c>
      <c r="H127" s="6">
        <f>IF(VLOOKUP($A127,Resultaten!$A:$P,11,FALSE)&gt;38,5,IF(VLOOKUP($A127,Resultaten!$A:$P,11,FALSE)&gt;28,10,IF(VLOOKUP($A127,Resultaten!$A:$P,11,FALSE)&gt;12,15,IF(VLOOKUP($A127,Resultaten!$A:$P,11,FALSE)&gt;6,20,IF(VLOOKUP($A127,Resultaten!$A:$P,11,FALSE)="",0,25)))))</f>
        <v>5</v>
      </c>
      <c r="I127" s="6">
        <f>IF(VLOOKUP($A127,Resultaten!$A:$P,4,FALSE)&gt;38,1,IF(VLOOKUP($A127,Resultaten!$A:$P,4,FALSE)&gt;28,2,IF(VLOOKUP($A127,Resultaten!$A:$P,4,FALSE)&gt;12,3,IF(VLOOKUP($A127,Resultaten!$A:$P,4,FALSE)&gt;6,4,IF(VLOOKUP($A127,Resultaten!$A:$P,4,FALSE)="",0,5)))))</f>
        <v>0</v>
      </c>
      <c r="J127" s="6">
        <f>IF(ISERROR(VLOOKUP($A127,BNT!$A:$H,5,FALSE)=TRUE),0,IF(VLOOKUP($A127,BNT!$A:$H,5,FALSE)="JA",2,0))</f>
        <v>0</v>
      </c>
      <c r="K127" s="6">
        <f>IF(ISERROR(VLOOKUP($A127,BNT!$A:$H,4,FALSE)=TRUE),0,IF(VLOOKUP($A127,BNT!$A:$H,4,FALSE)="JA",1,0))</f>
        <v>0</v>
      </c>
      <c r="L127" s="10">
        <f>SUM(C127:E127)+SUM(F127:K127)</f>
        <v>24</v>
      </c>
      <c r="M127" s="7">
        <f>IF(VLOOKUP($A127,Resultaten!$A:$P,11,FALSE)&gt;38,5,IF(VLOOKUP($A127,Resultaten!$A:$P,11,FALSE)&gt;28,10,IF(VLOOKUP($A127,Resultaten!$A:$P,11,FALSE)&gt;12,15,IF(VLOOKUP($A127,Resultaten!$A:$P,11,FALSE)&gt;6,20,IF(VLOOKUP($A127,Resultaten!$A:$P,11,FALSE)="",0,25)))))</f>
        <v>5</v>
      </c>
      <c r="N127" s="7">
        <f>IF(VLOOKUP($A127,Resultaten!$A:$P,12,FALSE)&gt;38,5,IF(VLOOKUP($A127,Resultaten!$A:$P,12,FALSE)&gt;28,10,IF(VLOOKUP($A127,Resultaten!$A:$P,12,FALSE)&gt;12,15,IF(VLOOKUP($A127,Resultaten!$A:$P,12,FALSE)&gt;6,20,IF(VLOOKUP($A127,Resultaten!$A:$P,12,FALSE)="",0,25)))))</f>
        <v>0</v>
      </c>
      <c r="O127" s="7">
        <f>IF(VLOOKUP($A127,Resultaten!$A:$P,5,FALSE)&gt;38,2,IF(VLOOKUP($A127,Resultaten!$A:$P,5,FALSE)&gt;28,4,IF(VLOOKUP($A127,Resultaten!$A:$P,5,FALSE)&gt;12,6,IF(VLOOKUP($A127,Resultaten!$A:$P,5,FALSE)&gt;6,8,IF(VLOOKUP($A127,Resultaten!$A:$P,5,FALSE)="",0,10)))))</f>
        <v>0</v>
      </c>
      <c r="P127" s="7">
        <f>IF(ISERROR(VLOOKUP($A127,BNT!$A:$H,4,FALSE)=TRUE),0,IF(VLOOKUP($A127,BNT!$A:$H,4,FALSE)="JA",2,0))</f>
        <v>0</v>
      </c>
      <c r="Q127" s="7">
        <f>IF(ISERROR(VLOOKUP($A127,BNT!$A:$H,3,FALSE)=TRUE),0,IF(VLOOKUP($A127,BNT!$A:$H,3,FALSE)="JA",1,0))</f>
        <v>0</v>
      </c>
      <c r="R127" s="16">
        <f>SUM(C127:E127)+SUM(M127:Q127)</f>
        <v>23</v>
      </c>
      <c r="S127" s="12">
        <f>IF(VLOOKUP($A127,Resultaten!$A:$P,12,FALSE)&gt;38,5,IF(VLOOKUP($A127,Resultaten!$A:$P,12,FALSE)&gt;28,10,IF(VLOOKUP($A127,Resultaten!$A:$P,12,FALSE)&gt;12,15,IF(VLOOKUP($A127,Resultaten!$A:$P,12,FALSE)&gt;6,20,IF(VLOOKUP($A127,Resultaten!$A:$P,12,FALSE)="",0,25)))))</f>
        <v>0</v>
      </c>
      <c r="T127" s="12">
        <f>IF(VLOOKUP($A127,Resultaten!$A:$P,13,FALSE)&gt;38,5,IF(VLOOKUP($A127,Resultaten!$A:$P,13,FALSE)&gt;28,10,IF(VLOOKUP($A127,Resultaten!$A:$P,13,FALSE)&gt;12,15,IF(VLOOKUP($A127,Resultaten!$A:$P,13,FALSE)&gt;6,20,IF(VLOOKUP($A127,Resultaten!$A:$P,13,FALSE)="",0,25)))))</f>
        <v>0</v>
      </c>
      <c r="U127" s="12">
        <f>IF(VLOOKUP($A127,Resultaten!$A:$P,6,FALSE)&gt;38,2,IF(VLOOKUP($A127,Resultaten!$A:$P,6,FALSE)&gt;28,4,IF(VLOOKUP($A127,Resultaten!$A:$P,6,FALSE)&gt;12,6,IF(VLOOKUP($A127,Resultaten!$A:$P,6,FALSE)&gt;6,8,IF(VLOOKUP($A127,Resultaten!$A:$P,6,FALSE)="",0,10)))))</f>
        <v>0</v>
      </c>
      <c r="V127" s="12">
        <f>IF(ISERROR(VLOOKUP($A127,BNT!$A:$H,3,FALSE)=TRUE),0,IF(VLOOKUP($A127,BNT!$A:$H,3,FALSE)="JA",2,0))</f>
        <v>0</v>
      </c>
      <c r="W127" s="14">
        <f>SUM(C127:E127)+SUM(S127:V127)</f>
        <v>18</v>
      </c>
    </row>
    <row r="128" spans="1:23" x14ac:dyDescent="0.25">
      <c r="A128" s="25">
        <v>979</v>
      </c>
      <c r="B128" s="25" t="str">
        <f>VLOOKUP($A128,Para!$D$1:$E$996,2,FALSE)</f>
        <v>Rozenbeka Oostrozebeke</v>
      </c>
      <c r="C128" s="18">
        <f>VLOOKUP($A128,'Score Algemeen'!$A$3:$S$968,5,FALSE)</f>
        <v>10</v>
      </c>
      <c r="D128" s="18">
        <f>VLOOKUP($A128,'Score Algemeen'!$A:$S,10,FALSE)</f>
        <v>1</v>
      </c>
      <c r="E128" s="18">
        <f>VLOOKUP($A128,'Score Algemeen'!$A:$S,19,FALSE)</f>
        <v>2</v>
      </c>
      <c r="F128" s="6">
        <f>IF(VLOOKUP($A128,Resultaten!$A:$P,10,FALSE)&gt;34,5,IF(VLOOKUP($A128,Resultaten!$A:$P,10,FALSE)&gt;26,10,IF(VLOOKUP($A128,Resultaten!$A:$P,10,FALSE)&gt;12,15,IF(VLOOKUP($A128,Resultaten!$A:$P,10,FALSE)&gt;6,20,IF(VLOOKUP($A128,Resultaten!$A:$P,10,FALSE)="",0,25)))))</f>
        <v>0</v>
      </c>
      <c r="G128" s="6">
        <f>IF(VLOOKUP($A128,Resultaten!$A:$P,3,FALSE)&gt;34,1,IF(VLOOKUP($A128,Resultaten!$A:$P,3,FALSE)&gt;26,2,IF(VLOOKUP($A128,Resultaten!$A:$P,3,FALSE)&gt;12,3,IF(VLOOKUP($A128,Resultaten!$A:$P,3,FALSE)&gt;6,4,IF(VLOOKUP($A128,Resultaten!$A:$P,3,FALSE)="",0,5)))))</f>
        <v>0</v>
      </c>
      <c r="H128" s="6">
        <f>IF(VLOOKUP($A128,Resultaten!$A:$P,11,FALSE)&gt;38,5,IF(VLOOKUP($A128,Resultaten!$A:$P,11,FALSE)&gt;28,10,IF(VLOOKUP($A128,Resultaten!$A:$P,11,FALSE)&gt;12,15,IF(VLOOKUP($A128,Resultaten!$A:$P,11,FALSE)&gt;6,20,IF(VLOOKUP($A128,Resultaten!$A:$P,11,FALSE)="",0,25)))))</f>
        <v>0</v>
      </c>
      <c r="I128" s="6">
        <f>IF(VLOOKUP($A128,Resultaten!$A:$P,4,FALSE)&gt;38,1,IF(VLOOKUP($A128,Resultaten!$A:$P,4,FALSE)&gt;28,2,IF(VLOOKUP($A128,Resultaten!$A:$P,4,FALSE)&gt;12,3,IF(VLOOKUP($A128,Resultaten!$A:$P,4,FALSE)&gt;6,4,IF(VLOOKUP($A128,Resultaten!$A:$P,4,FALSE)="",0,5)))))</f>
        <v>0</v>
      </c>
      <c r="J128" s="6">
        <f>IF(ISERROR(VLOOKUP($A128,BNT!$A:$H,5,FALSE)=TRUE),0,IF(VLOOKUP($A128,BNT!$A:$H,5,FALSE)="JA",2,0))</f>
        <v>0</v>
      </c>
      <c r="K128" s="6">
        <f>IF(ISERROR(VLOOKUP($A128,BNT!$A:$H,4,FALSE)=TRUE),0,IF(VLOOKUP($A128,BNT!$A:$H,4,FALSE)="JA",1,0))</f>
        <v>0</v>
      </c>
      <c r="L128" s="10">
        <f>SUM(C128:E128)+SUM(F128:K128)</f>
        <v>13</v>
      </c>
      <c r="M128" s="7">
        <f>IF(VLOOKUP($A128,Resultaten!$A:$P,11,FALSE)&gt;38,5,IF(VLOOKUP($A128,Resultaten!$A:$P,11,FALSE)&gt;28,10,IF(VLOOKUP($A128,Resultaten!$A:$P,11,FALSE)&gt;12,15,IF(VLOOKUP($A128,Resultaten!$A:$P,11,FALSE)&gt;6,20,IF(VLOOKUP($A128,Resultaten!$A:$P,11,FALSE)="",0,25)))))</f>
        <v>0</v>
      </c>
      <c r="N128" s="7">
        <f>IF(VLOOKUP($A128,Resultaten!$A:$P,12,FALSE)&gt;38,5,IF(VLOOKUP($A128,Resultaten!$A:$P,12,FALSE)&gt;28,10,IF(VLOOKUP($A128,Resultaten!$A:$P,12,FALSE)&gt;12,15,IF(VLOOKUP($A128,Resultaten!$A:$P,12,FALSE)&gt;6,20,IF(VLOOKUP($A128,Resultaten!$A:$P,12,FALSE)="",0,25)))))</f>
        <v>5</v>
      </c>
      <c r="O128" s="7">
        <f>IF(VLOOKUP($A128,Resultaten!$A:$P,5,FALSE)&gt;38,2,IF(VLOOKUP($A128,Resultaten!$A:$P,5,FALSE)&gt;28,4,IF(VLOOKUP($A128,Resultaten!$A:$P,5,FALSE)&gt;12,6,IF(VLOOKUP($A128,Resultaten!$A:$P,5,FALSE)&gt;6,8,IF(VLOOKUP($A128,Resultaten!$A:$P,5,FALSE)="",0,10)))))</f>
        <v>4</v>
      </c>
      <c r="P128" s="7">
        <f>IF(ISERROR(VLOOKUP($A128,BNT!$A:$H,4,FALSE)=TRUE),0,IF(VLOOKUP($A128,BNT!$A:$H,4,FALSE)="JA",2,0))</f>
        <v>0</v>
      </c>
      <c r="Q128" s="7">
        <f>IF(ISERROR(VLOOKUP($A128,BNT!$A:$H,3,FALSE)=TRUE),0,IF(VLOOKUP($A128,BNT!$A:$H,3,FALSE)="JA",1,0))</f>
        <v>0</v>
      </c>
      <c r="R128" s="16">
        <f>SUM(C128:E128)+SUM(M128:Q128)</f>
        <v>22</v>
      </c>
      <c r="S128" s="12">
        <f>IF(VLOOKUP($A128,Resultaten!$A:$P,12,FALSE)&gt;38,5,IF(VLOOKUP($A128,Resultaten!$A:$P,12,FALSE)&gt;28,10,IF(VLOOKUP($A128,Resultaten!$A:$P,12,FALSE)&gt;12,15,IF(VLOOKUP($A128,Resultaten!$A:$P,12,FALSE)&gt;6,20,IF(VLOOKUP($A128,Resultaten!$A:$P,12,FALSE)="",0,25)))))</f>
        <v>5</v>
      </c>
      <c r="T128" s="12">
        <f>IF(VLOOKUP($A128,Resultaten!$A:$P,13,FALSE)&gt;38,5,IF(VLOOKUP($A128,Resultaten!$A:$P,13,FALSE)&gt;28,10,IF(VLOOKUP($A128,Resultaten!$A:$P,13,FALSE)&gt;12,15,IF(VLOOKUP($A128,Resultaten!$A:$P,13,FALSE)&gt;6,20,IF(VLOOKUP($A128,Resultaten!$A:$P,13,FALSE)="",0,25)))))</f>
        <v>0</v>
      </c>
      <c r="U128" s="12">
        <f>IF(VLOOKUP($A128,Resultaten!$A:$P,6,FALSE)&gt;38,2,IF(VLOOKUP($A128,Resultaten!$A:$P,6,FALSE)&gt;28,4,IF(VLOOKUP($A128,Resultaten!$A:$P,6,FALSE)&gt;12,6,IF(VLOOKUP($A128,Resultaten!$A:$P,6,FALSE)&gt;6,8,IF(VLOOKUP($A128,Resultaten!$A:$P,6,FALSE)="",0,10)))))</f>
        <v>0</v>
      </c>
      <c r="V128" s="12">
        <f>IF(ISERROR(VLOOKUP($A128,BNT!$A:$H,3,FALSE)=TRUE),0,IF(VLOOKUP($A128,BNT!$A:$H,3,FALSE)="JA",2,0))</f>
        <v>0</v>
      </c>
      <c r="W128" s="14">
        <f>SUM(C128:E128)+SUM(S128:V128)</f>
        <v>18</v>
      </c>
    </row>
    <row r="129" spans="1:23" x14ac:dyDescent="0.25">
      <c r="A129" s="25">
        <v>1273</v>
      </c>
      <c r="B129" s="25" t="str">
        <f>VLOOKUP($A129,Para!$D$1:$E$996,2,FALSE)</f>
        <v>Aartselaar BBC</v>
      </c>
      <c r="C129" s="18">
        <f>VLOOKUP($A129,'Score Algemeen'!$A$3:$S$968,5,FALSE)</f>
        <v>8</v>
      </c>
      <c r="D129" s="18">
        <f>VLOOKUP($A129,'Score Algemeen'!$A:$S,10,FALSE)</f>
        <v>4</v>
      </c>
      <c r="E129" s="18">
        <f>VLOOKUP($A129,'Score Algemeen'!$A:$S,19,FALSE)</f>
        <v>6</v>
      </c>
      <c r="F129" s="6">
        <f>IF(VLOOKUP($A129,Resultaten!$A:$P,10,FALSE)&gt;34,5,IF(VLOOKUP($A129,Resultaten!$A:$P,10,FALSE)&gt;26,10,IF(VLOOKUP($A129,Resultaten!$A:$P,10,FALSE)&gt;12,15,IF(VLOOKUP($A129,Resultaten!$A:$P,10,FALSE)&gt;6,20,IF(VLOOKUP($A129,Resultaten!$A:$P,10,FALSE)="",0,25)))))</f>
        <v>10</v>
      </c>
      <c r="G129" s="6">
        <f>IF(VLOOKUP($A129,Resultaten!$A:$P,3,FALSE)&gt;34,1,IF(VLOOKUP($A129,Resultaten!$A:$P,3,FALSE)&gt;26,2,IF(VLOOKUP($A129,Resultaten!$A:$P,3,FALSE)&gt;12,3,IF(VLOOKUP($A129,Resultaten!$A:$P,3,FALSE)&gt;6,4,IF(VLOOKUP($A129,Resultaten!$A:$P,3,FALSE)="",0,5)))))</f>
        <v>2</v>
      </c>
      <c r="H129" s="6">
        <f>IF(VLOOKUP($A129,Resultaten!$A:$P,11,FALSE)&gt;38,5,IF(VLOOKUP($A129,Resultaten!$A:$P,11,FALSE)&gt;28,10,IF(VLOOKUP($A129,Resultaten!$A:$P,11,FALSE)&gt;12,15,IF(VLOOKUP($A129,Resultaten!$A:$P,11,FALSE)&gt;6,20,IF(VLOOKUP($A129,Resultaten!$A:$P,11,FALSE)="",0,25)))))</f>
        <v>0</v>
      </c>
      <c r="I129" s="6">
        <f>IF(VLOOKUP($A129,Resultaten!$A:$P,4,FALSE)&gt;38,1,IF(VLOOKUP($A129,Resultaten!$A:$P,4,FALSE)&gt;28,2,IF(VLOOKUP($A129,Resultaten!$A:$P,4,FALSE)&gt;12,3,IF(VLOOKUP($A129,Resultaten!$A:$P,4,FALSE)&gt;6,4,IF(VLOOKUP($A129,Resultaten!$A:$P,4,FALSE)="",0,5)))))</f>
        <v>1</v>
      </c>
      <c r="J129" s="6">
        <f>IF(ISERROR(VLOOKUP($A129,BNT!$A:$H,5,FALSE)=TRUE),0,IF(VLOOKUP($A129,BNT!$A:$H,5,FALSE)="JA",2,0))</f>
        <v>0</v>
      </c>
      <c r="K129" s="6">
        <f>IF(ISERROR(VLOOKUP($A129,BNT!$A:$H,4,FALSE)=TRUE),0,IF(VLOOKUP($A129,BNT!$A:$H,4,FALSE)="JA",1,0))</f>
        <v>0</v>
      </c>
      <c r="L129" s="10">
        <f>SUM(C129:E129)+SUM(F129:K129)</f>
        <v>31</v>
      </c>
      <c r="M129" s="7">
        <f>IF(VLOOKUP($A129,Resultaten!$A:$P,11,FALSE)&gt;38,5,IF(VLOOKUP($A129,Resultaten!$A:$P,11,FALSE)&gt;28,10,IF(VLOOKUP($A129,Resultaten!$A:$P,11,FALSE)&gt;12,15,IF(VLOOKUP($A129,Resultaten!$A:$P,11,FALSE)&gt;6,20,IF(VLOOKUP($A129,Resultaten!$A:$P,11,FALSE)="",0,25)))))</f>
        <v>0</v>
      </c>
      <c r="N129" s="7">
        <f>IF(VLOOKUP($A129,Resultaten!$A:$P,12,FALSE)&gt;38,5,IF(VLOOKUP($A129,Resultaten!$A:$P,12,FALSE)&gt;28,10,IF(VLOOKUP($A129,Resultaten!$A:$P,12,FALSE)&gt;12,15,IF(VLOOKUP($A129,Resultaten!$A:$P,12,FALSE)&gt;6,20,IF(VLOOKUP($A129,Resultaten!$A:$P,12,FALSE)="",0,25)))))</f>
        <v>0</v>
      </c>
      <c r="O129" s="7">
        <f>IF(VLOOKUP($A129,Resultaten!$A:$P,5,FALSE)&gt;38,2,IF(VLOOKUP($A129,Resultaten!$A:$P,5,FALSE)&gt;28,4,IF(VLOOKUP($A129,Resultaten!$A:$P,5,FALSE)&gt;12,6,IF(VLOOKUP($A129,Resultaten!$A:$P,5,FALSE)&gt;6,8,IF(VLOOKUP($A129,Resultaten!$A:$P,5,FALSE)="",0,10)))))</f>
        <v>0</v>
      </c>
      <c r="P129" s="7">
        <f>IF(ISERROR(VLOOKUP($A129,BNT!$A:$H,4,FALSE)=TRUE),0,IF(VLOOKUP($A129,BNT!$A:$H,4,FALSE)="JA",2,0))</f>
        <v>0</v>
      </c>
      <c r="Q129" s="7">
        <f>IF(ISERROR(VLOOKUP($A129,BNT!$A:$H,3,FALSE)=TRUE),0,IF(VLOOKUP($A129,BNT!$A:$H,3,FALSE)="JA",1,0))</f>
        <v>0</v>
      </c>
      <c r="R129" s="16">
        <f>SUM(C129:E129)+SUM(M129:Q129)</f>
        <v>18</v>
      </c>
      <c r="S129" s="12">
        <f>IF(VLOOKUP($A129,Resultaten!$A:$P,12,FALSE)&gt;38,5,IF(VLOOKUP($A129,Resultaten!$A:$P,12,FALSE)&gt;28,10,IF(VLOOKUP($A129,Resultaten!$A:$P,12,FALSE)&gt;12,15,IF(VLOOKUP($A129,Resultaten!$A:$P,12,FALSE)&gt;6,20,IF(VLOOKUP($A129,Resultaten!$A:$P,12,FALSE)="",0,25)))))</f>
        <v>0</v>
      </c>
      <c r="T129" s="12">
        <f>IF(VLOOKUP($A129,Resultaten!$A:$P,13,FALSE)&gt;38,5,IF(VLOOKUP($A129,Resultaten!$A:$P,13,FALSE)&gt;28,10,IF(VLOOKUP($A129,Resultaten!$A:$P,13,FALSE)&gt;12,15,IF(VLOOKUP($A129,Resultaten!$A:$P,13,FALSE)&gt;6,20,IF(VLOOKUP($A129,Resultaten!$A:$P,13,FALSE)="",0,25)))))</f>
        <v>0</v>
      </c>
      <c r="U129" s="12">
        <f>IF(VLOOKUP($A129,Resultaten!$A:$P,6,FALSE)&gt;38,2,IF(VLOOKUP($A129,Resultaten!$A:$P,6,FALSE)&gt;28,4,IF(VLOOKUP($A129,Resultaten!$A:$P,6,FALSE)&gt;12,6,IF(VLOOKUP($A129,Resultaten!$A:$P,6,FALSE)&gt;6,8,IF(VLOOKUP($A129,Resultaten!$A:$P,6,FALSE)="",0,10)))))</f>
        <v>0</v>
      </c>
      <c r="V129" s="12">
        <f>IF(ISERROR(VLOOKUP($A129,BNT!$A:$H,3,FALSE)=TRUE),0,IF(VLOOKUP($A129,BNT!$A:$H,3,FALSE)="JA",2,0))</f>
        <v>0</v>
      </c>
      <c r="W129" s="14">
        <f>SUM(C129:E129)+SUM(S129:V129)</f>
        <v>18</v>
      </c>
    </row>
    <row r="130" spans="1:23" x14ac:dyDescent="0.25">
      <c r="A130" s="25">
        <v>2002</v>
      </c>
      <c r="B130" s="25" t="str">
        <f>VLOOKUP($A130,Para!$D$1:$E$996,2,FALSE)</f>
        <v>BBC Lyra Nila Nijlen</v>
      </c>
      <c r="C130" s="18">
        <f>VLOOKUP($A130,'Score Algemeen'!$A$3:$S$968,5,FALSE)</f>
        <v>10</v>
      </c>
      <c r="D130" s="18">
        <f>VLOOKUP($A130,'Score Algemeen'!$A:$S,10,FALSE)</f>
        <v>3</v>
      </c>
      <c r="E130" s="18">
        <f>VLOOKUP($A130,'Score Algemeen'!$A:$S,19,FALSE)</f>
        <v>5</v>
      </c>
      <c r="F130" s="6">
        <f>IF(VLOOKUP($A130,Resultaten!$A:$P,10,FALSE)&gt;34,5,IF(VLOOKUP($A130,Resultaten!$A:$P,10,FALSE)&gt;26,10,IF(VLOOKUP($A130,Resultaten!$A:$P,10,FALSE)&gt;12,15,IF(VLOOKUP($A130,Resultaten!$A:$P,10,FALSE)&gt;6,20,IF(VLOOKUP($A130,Resultaten!$A:$P,10,FALSE)="",0,25)))))</f>
        <v>0</v>
      </c>
      <c r="G130" s="6">
        <f>IF(VLOOKUP($A130,Resultaten!$A:$P,3,FALSE)&gt;34,1,IF(VLOOKUP($A130,Resultaten!$A:$P,3,FALSE)&gt;26,2,IF(VLOOKUP($A130,Resultaten!$A:$P,3,FALSE)&gt;12,3,IF(VLOOKUP($A130,Resultaten!$A:$P,3,FALSE)&gt;6,4,IF(VLOOKUP($A130,Resultaten!$A:$P,3,FALSE)="",0,5)))))</f>
        <v>0</v>
      </c>
      <c r="H130" s="6">
        <f>IF(VLOOKUP($A130,Resultaten!$A:$P,11,FALSE)&gt;38,5,IF(VLOOKUP($A130,Resultaten!$A:$P,11,FALSE)&gt;28,10,IF(VLOOKUP($A130,Resultaten!$A:$P,11,FALSE)&gt;12,15,IF(VLOOKUP($A130,Resultaten!$A:$P,11,FALSE)&gt;6,20,IF(VLOOKUP($A130,Resultaten!$A:$P,11,FALSE)="",0,25)))))</f>
        <v>0</v>
      </c>
      <c r="I130" s="6">
        <f>IF(VLOOKUP($A130,Resultaten!$A:$P,4,FALSE)&gt;38,1,IF(VLOOKUP($A130,Resultaten!$A:$P,4,FALSE)&gt;28,2,IF(VLOOKUP($A130,Resultaten!$A:$P,4,FALSE)&gt;12,3,IF(VLOOKUP($A130,Resultaten!$A:$P,4,FALSE)&gt;6,4,IF(VLOOKUP($A130,Resultaten!$A:$P,4,FALSE)="",0,5)))))</f>
        <v>0</v>
      </c>
      <c r="J130" s="6">
        <f>IF(ISERROR(VLOOKUP($A130,BNT!$A:$H,5,FALSE)=TRUE),0,IF(VLOOKUP($A130,BNT!$A:$H,5,FALSE)="JA",2,0))</f>
        <v>0</v>
      </c>
      <c r="K130" s="6">
        <f>IF(ISERROR(VLOOKUP($A130,BNT!$A:$H,4,FALSE)=TRUE),0,IF(VLOOKUP($A130,BNT!$A:$H,4,FALSE)="JA",1,0))</f>
        <v>0</v>
      </c>
      <c r="L130" s="10">
        <f>SUM(C130:E130)+SUM(F130:K130)</f>
        <v>18</v>
      </c>
      <c r="M130" s="7">
        <f>IF(VLOOKUP($A130,Resultaten!$A:$P,11,FALSE)&gt;38,5,IF(VLOOKUP($A130,Resultaten!$A:$P,11,FALSE)&gt;28,10,IF(VLOOKUP($A130,Resultaten!$A:$P,11,FALSE)&gt;12,15,IF(VLOOKUP($A130,Resultaten!$A:$P,11,FALSE)&gt;6,20,IF(VLOOKUP($A130,Resultaten!$A:$P,11,FALSE)="",0,25)))))</f>
        <v>0</v>
      </c>
      <c r="N130" s="7">
        <f>IF(VLOOKUP($A130,Resultaten!$A:$P,12,FALSE)&gt;38,5,IF(VLOOKUP($A130,Resultaten!$A:$P,12,FALSE)&gt;28,10,IF(VLOOKUP($A130,Resultaten!$A:$P,12,FALSE)&gt;12,15,IF(VLOOKUP($A130,Resultaten!$A:$P,12,FALSE)&gt;6,20,IF(VLOOKUP($A130,Resultaten!$A:$P,12,FALSE)="",0,25)))))</f>
        <v>0</v>
      </c>
      <c r="O130" s="7">
        <f>IF(VLOOKUP($A130,Resultaten!$A:$P,5,FALSE)&gt;38,2,IF(VLOOKUP($A130,Resultaten!$A:$P,5,FALSE)&gt;28,4,IF(VLOOKUP($A130,Resultaten!$A:$P,5,FALSE)&gt;12,6,IF(VLOOKUP($A130,Resultaten!$A:$P,5,FALSE)&gt;6,8,IF(VLOOKUP($A130,Resultaten!$A:$P,5,FALSE)="",0,10)))))</f>
        <v>0</v>
      </c>
      <c r="P130" s="7">
        <f>IF(ISERROR(VLOOKUP($A130,BNT!$A:$H,4,FALSE)=TRUE),0,IF(VLOOKUP($A130,BNT!$A:$H,4,FALSE)="JA",2,0))</f>
        <v>0</v>
      </c>
      <c r="Q130" s="7">
        <f>IF(ISERROR(VLOOKUP($A130,BNT!$A:$H,3,FALSE)=TRUE),0,IF(VLOOKUP($A130,BNT!$A:$H,3,FALSE)="JA",1,0))</f>
        <v>0</v>
      </c>
      <c r="R130" s="16">
        <f>SUM(C130:E130)+SUM(M130:Q130)</f>
        <v>18</v>
      </c>
      <c r="S130" s="12">
        <f>IF(VLOOKUP($A130,Resultaten!$A:$P,12,FALSE)&gt;38,5,IF(VLOOKUP($A130,Resultaten!$A:$P,12,FALSE)&gt;28,10,IF(VLOOKUP($A130,Resultaten!$A:$P,12,FALSE)&gt;12,15,IF(VLOOKUP($A130,Resultaten!$A:$P,12,FALSE)&gt;6,20,IF(VLOOKUP($A130,Resultaten!$A:$P,12,FALSE)="",0,25)))))</f>
        <v>0</v>
      </c>
      <c r="T130" s="12">
        <f>IF(VLOOKUP($A130,Resultaten!$A:$P,13,FALSE)&gt;38,5,IF(VLOOKUP($A130,Resultaten!$A:$P,13,FALSE)&gt;28,10,IF(VLOOKUP($A130,Resultaten!$A:$P,13,FALSE)&gt;12,15,IF(VLOOKUP($A130,Resultaten!$A:$P,13,FALSE)&gt;6,20,IF(VLOOKUP($A130,Resultaten!$A:$P,13,FALSE)="",0,25)))))</f>
        <v>0</v>
      </c>
      <c r="U130" s="12">
        <f>IF(VLOOKUP($A130,Resultaten!$A:$P,6,FALSE)&gt;38,2,IF(VLOOKUP($A130,Resultaten!$A:$P,6,FALSE)&gt;28,4,IF(VLOOKUP($A130,Resultaten!$A:$P,6,FALSE)&gt;12,6,IF(VLOOKUP($A130,Resultaten!$A:$P,6,FALSE)&gt;6,8,IF(VLOOKUP($A130,Resultaten!$A:$P,6,FALSE)="",0,10)))))</f>
        <v>0</v>
      </c>
      <c r="V130" s="12">
        <f>IF(ISERROR(VLOOKUP($A130,BNT!$A:$H,3,FALSE)=TRUE),0,IF(VLOOKUP($A130,BNT!$A:$H,3,FALSE)="JA",2,0))</f>
        <v>0</v>
      </c>
      <c r="W130" s="14">
        <f>SUM(C130:E130)+SUM(S130:V130)</f>
        <v>18</v>
      </c>
    </row>
    <row r="131" spans="1:23" x14ac:dyDescent="0.25">
      <c r="A131" s="25">
        <v>2294</v>
      </c>
      <c r="B131" s="25" t="str">
        <f>VLOOKUP($A131,Para!$D$1:$E$996,2,FALSE)</f>
        <v>Notre Dame Blue Tigers Leuven</v>
      </c>
      <c r="C131" s="18">
        <f>VLOOKUP($A131,'Score Algemeen'!$A$3:$S$968,5,FALSE)</f>
        <v>10</v>
      </c>
      <c r="D131" s="18">
        <f>VLOOKUP($A131,'Score Algemeen'!$A:$S,10,FALSE)</f>
        <v>3</v>
      </c>
      <c r="E131" s="18">
        <f>VLOOKUP($A131,'Score Algemeen'!$A:$S,19,FALSE)</f>
        <v>5</v>
      </c>
      <c r="F131" s="6">
        <f>IF(VLOOKUP($A131,Resultaten!$A:$P,10,FALSE)&gt;34,5,IF(VLOOKUP($A131,Resultaten!$A:$P,10,FALSE)&gt;26,10,IF(VLOOKUP($A131,Resultaten!$A:$P,10,FALSE)&gt;12,15,IF(VLOOKUP($A131,Resultaten!$A:$P,10,FALSE)&gt;6,20,IF(VLOOKUP($A131,Resultaten!$A:$P,10,FALSE)="",0,25)))))</f>
        <v>0</v>
      </c>
      <c r="G131" s="6">
        <f>IF(VLOOKUP($A131,Resultaten!$A:$P,3,FALSE)&gt;34,1,IF(VLOOKUP($A131,Resultaten!$A:$P,3,FALSE)&gt;26,2,IF(VLOOKUP($A131,Resultaten!$A:$P,3,FALSE)&gt;12,3,IF(VLOOKUP($A131,Resultaten!$A:$P,3,FALSE)&gt;6,4,IF(VLOOKUP($A131,Resultaten!$A:$P,3,FALSE)="",0,5)))))</f>
        <v>0</v>
      </c>
      <c r="H131" s="6">
        <f>IF(VLOOKUP($A131,Resultaten!$A:$P,11,FALSE)&gt;38,5,IF(VLOOKUP($A131,Resultaten!$A:$P,11,FALSE)&gt;28,10,IF(VLOOKUP($A131,Resultaten!$A:$P,11,FALSE)&gt;12,15,IF(VLOOKUP($A131,Resultaten!$A:$P,11,FALSE)&gt;6,20,IF(VLOOKUP($A131,Resultaten!$A:$P,11,FALSE)="",0,25)))))</f>
        <v>0</v>
      </c>
      <c r="I131" s="6">
        <f>IF(VLOOKUP($A131,Resultaten!$A:$P,4,FALSE)&gt;38,1,IF(VLOOKUP($A131,Resultaten!$A:$P,4,FALSE)&gt;28,2,IF(VLOOKUP($A131,Resultaten!$A:$P,4,FALSE)&gt;12,3,IF(VLOOKUP($A131,Resultaten!$A:$P,4,FALSE)&gt;6,4,IF(VLOOKUP($A131,Resultaten!$A:$P,4,FALSE)="",0,5)))))</f>
        <v>0</v>
      </c>
      <c r="J131" s="6">
        <f>IF(ISERROR(VLOOKUP($A131,BNT!$A:$H,5,FALSE)=TRUE),0,IF(VLOOKUP($A131,BNT!$A:$H,5,FALSE)="JA",2,0))</f>
        <v>0</v>
      </c>
      <c r="K131" s="6">
        <f>IF(ISERROR(VLOOKUP($A131,BNT!$A:$H,4,FALSE)=TRUE),0,IF(VLOOKUP($A131,BNT!$A:$H,4,FALSE)="JA",1,0))</f>
        <v>0</v>
      </c>
      <c r="L131" s="10">
        <f>SUM(C131:E131)+SUM(F131:K131)</f>
        <v>18</v>
      </c>
      <c r="M131" s="7">
        <f>IF(VLOOKUP($A131,Resultaten!$A:$P,11,FALSE)&gt;38,5,IF(VLOOKUP($A131,Resultaten!$A:$P,11,FALSE)&gt;28,10,IF(VLOOKUP($A131,Resultaten!$A:$P,11,FALSE)&gt;12,15,IF(VLOOKUP($A131,Resultaten!$A:$P,11,FALSE)&gt;6,20,IF(VLOOKUP($A131,Resultaten!$A:$P,11,FALSE)="",0,25)))))</f>
        <v>0</v>
      </c>
      <c r="N131" s="7">
        <f>IF(VLOOKUP($A131,Resultaten!$A:$P,12,FALSE)&gt;38,5,IF(VLOOKUP($A131,Resultaten!$A:$P,12,FALSE)&gt;28,10,IF(VLOOKUP($A131,Resultaten!$A:$P,12,FALSE)&gt;12,15,IF(VLOOKUP($A131,Resultaten!$A:$P,12,FALSE)&gt;6,20,IF(VLOOKUP($A131,Resultaten!$A:$P,12,FALSE)="",0,25)))))</f>
        <v>0</v>
      </c>
      <c r="O131" s="7">
        <f>IF(VLOOKUP($A131,Resultaten!$A:$P,5,FALSE)&gt;38,2,IF(VLOOKUP($A131,Resultaten!$A:$P,5,FALSE)&gt;28,4,IF(VLOOKUP($A131,Resultaten!$A:$P,5,FALSE)&gt;12,6,IF(VLOOKUP($A131,Resultaten!$A:$P,5,FALSE)&gt;6,8,IF(VLOOKUP($A131,Resultaten!$A:$P,5,FALSE)="",0,10)))))</f>
        <v>0</v>
      </c>
      <c r="P131" s="7">
        <f>IF(ISERROR(VLOOKUP($A131,BNT!$A:$H,4,FALSE)=TRUE),0,IF(VLOOKUP($A131,BNT!$A:$H,4,FALSE)="JA",2,0))</f>
        <v>0</v>
      </c>
      <c r="Q131" s="7">
        <f>IF(ISERROR(VLOOKUP($A131,BNT!$A:$H,3,FALSE)=TRUE),0,IF(VLOOKUP($A131,BNT!$A:$H,3,FALSE)="JA",1,0))</f>
        <v>0</v>
      </c>
      <c r="R131" s="16">
        <f>SUM(C131:E131)+SUM(M131:Q131)</f>
        <v>18</v>
      </c>
      <c r="S131" s="12">
        <f>IF(VLOOKUP($A131,Resultaten!$A:$P,12,FALSE)&gt;38,5,IF(VLOOKUP($A131,Resultaten!$A:$P,12,FALSE)&gt;28,10,IF(VLOOKUP($A131,Resultaten!$A:$P,12,FALSE)&gt;12,15,IF(VLOOKUP($A131,Resultaten!$A:$P,12,FALSE)&gt;6,20,IF(VLOOKUP($A131,Resultaten!$A:$P,12,FALSE)="",0,25)))))</f>
        <v>0</v>
      </c>
      <c r="T131" s="12">
        <f>IF(VLOOKUP($A131,Resultaten!$A:$P,13,FALSE)&gt;38,5,IF(VLOOKUP($A131,Resultaten!$A:$P,13,FALSE)&gt;28,10,IF(VLOOKUP($A131,Resultaten!$A:$P,13,FALSE)&gt;12,15,IF(VLOOKUP($A131,Resultaten!$A:$P,13,FALSE)&gt;6,20,IF(VLOOKUP($A131,Resultaten!$A:$P,13,FALSE)="",0,25)))))</f>
        <v>0</v>
      </c>
      <c r="U131" s="12">
        <f>IF(VLOOKUP($A131,Resultaten!$A:$P,6,FALSE)&gt;38,2,IF(VLOOKUP($A131,Resultaten!$A:$P,6,FALSE)&gt;28,4,IF(VLOOKUP($A131,Resultaten!$A:$P,6,FALSE)&gt;12,6,IF(VLOOKUP($A131,Resultaten!$A:$P,6,FALSE)&gt;6,8,IF(VLOOKUP($A131,Resultaten!$A:$P,6,FALSE)="",0,10)))))</f>
        <v>0</v>
      </c>
      <c r="V131" s="12">
        <f>IF(ISERROR(VLOOKUP($A131,BNT!$A:$H,3,FALSE)=TRUE),0,IF(VLOOKUP($A131,BNT!$A:$H,3,FALSE)="JA",2,0))</f>
        <v>0</v>
      </c>
      <c r="W131" s="14">
        <f>SUM(C131:E131)+SUM(S131:V131)</f>
        <v>18</v>
      </c>
    </row>
    <row r="132" spans="1:23" x14ac:dyDescent="0.25">
      <c r="A132" s="25">
        <v>2328</v>
      </c>
      <c r="B132" s="25" t="str">
        <f>VLOOKUP($A132,Para!$D$1:$E$996,2,FALSE)</f>
        <v>Bbv Oedelem</v>
      </c>
      <c r="C132" s="18">
        <f>VLOOKUP($A132,'Score Algemeen'!$A$3:$S$968,5,FALSE)</f>
        <v>10</v>
      </c>
      <c r="D132" s="18">
        <f>VLOOKUP($A132,'Score Algemeen'!$A:$S,10,FALSE)</f>
        <v>2</v>
      </c>
      <c r="E132" s="18">
        <f>VLOOKUP($A132,'Score Algemeen'!$A:$S,19,FALSE)</f>
        <v>6</v>
      </c>
      <c r="F132" s="6">
        <f>IF(VLOOKUP($A132,Resultaten!$A:$P,10,FALSE)&gt;34,5,IF(VLOOKUP($A132,Resultaten!$A:$P,10,FALSE)&gt;26,10,IF(VLOOKUP($A132,Resultaten!$A:$P,10,FALSE)&gt;12,15,IF(VLOOKUP($A132,Resultaten!$A:$P,10,FALSE)&gt;6,20,IF(VLOOKUP($A132,Resultaten!$A:$P,10,FALSE)="",0,25)))))</f>
        <v>0</v>
      </c>
      <c r="G132" s="6">
        <f>IF(VLOOKUP($A132,Resultaten!$A:$P,3,FALSE)&gt;34,1,IF(VLOOKUP($A132,Resultaten!$A:$P,3,FALSE)&gt;26,2,IF(VLOOKUP($A132,Resultaten!$A:$P,3,FALSE)&gt;12,3,IF(VLOOKUP($A132,Resultaten!$A:$P,3,FALSE)&gt;6,4,IF(VLOOKUP($A132,Resultaten!$A:$P,3,FALSE)="",0,5)))))</f>
        <v>0</v>
      </c>
      <c r="H132" s="6">
        <f>IF(VLOOKUP($A132,Resultaten!$A:$P,11,FALSE)&gt;38,5,IF(VLOOKUP($A132,Resultaten!$A:$P,11,FALSE)&gt;28,10,IF(VLOOKUP($A132,Resultaten!$A:$P,11,FALSE)&gt;12,15,IF(VLOOKUP($A132,Resultaten!$A:$P,11,FALSE)&gt;6,20,IF(VLOOKUP($A132,Resultaten!$A:$P,11,FALSE)="",0,25)))))</f>
        <v>0</v>
      </c>
      <c r="I132" s="6">
        <f>IF(VLOOKUP($A132,Resultaten!$A:$P,4,FALSE)&gt;38,1,IF(VLOOKUP($A132,Resultaten!$A:$P,4,FALSE)&gt;28,2,IF(VLOOKUP($A132,Resultaten!$A:$P,4,FALSE)&gt;12,3,IF(VLOOKUP($A132,Resultaten!$A:$P,4,FALSE)&gt;6,4,IF(VLOOKUP($A132,Resultaten!$A:$P,4,FALSE)="",0,5)))))</f>
        <v>0</v>
      </c>
      <c r="J132" s="6">
        <f>IF(ISERROR(VLOOKUP($A132,BNT!$A:$H,5,FALSE)=TRUE),0,IF(VLOOKUP($A132,BNT!$A:$H,5,FALSE)="JA",2,0))</f>
        <v>0</v>
      </c>
      <c r="K132" s="6">
        <f>IF(ISERROR(VLOOKUP($A132,BNT!$A:$H,4,FALSE)=TRUE),0,IF(VLOOKUP($A132,BNT!$A:$H,4,FALSE)="JA",1,0))</f>
        <v>0</v>
      </c>
      <c r="L132" s="10">
        <f>SUM(C132:E132)+SUM(F132:K132)</f>
        <v>18</v>
      </c>
      <c r="M132" s="7">
        <f>IF(VLOOKUP($A132,Resultaten!$A:$P,11,FALSE)&gt;38,5,IF(VLOOKUP($A132,Resultaten!$A:$P,11,FALSE)&gt;28,10,IF(VLOOKUP($A132,Resultaten!$A:$P,11,FALSE)&gt;12,15,IF(VLOOKUP($A132,Resultaten!$A:$P,11,FALSE)&gt;6,20,IF(VLOOKUP($A132,Resultaten!$A:$P,11,FALSE)="",0,25)))))</f>
        <v>0</v>
      </c>
      <c r="N132" s="7">
        <f>IF(VLOOKUP($A132,Resultaten!$A:$P,12,FALSE)&gt;38,5,IF(VLOOKUP($A132,Resultaten!$A:$P,12,FALSE)&gt;28,10,IF(VLOOKUP($A132,Resultaten!$A:$P,12,FALSE)&gt;12,15,IF(VLOOKUP($A132,Resultaten!$A:$P,12,FALSE)&gt;6,20,IF(VLOOKUP($A132,Resultaten!$A:$P,12,FALSE)="",0,25)))))</f>
        <v>0</v>
      </c>
      <c r="O132" s="7">
        <f>IF(VLOOKUP($A132,Resultaten!$A:$P,5,FALSE)&gt;38,2,IF(VLOOKUP($A132,Resultaten!$A:$P,5,FALSE)&gt;28,4,IF(VLOOKUP($A132,Resultaten!$A:$P,5,FALSE)&gt;12,6,IF(VLOOKUP($A132,Resultaten!$A:$P,5,FALSE)&gt;6,8,IF(VLOOKUP($A132,Resultaten!$A:$P,5,FALSE)="",0,10)))))</f>
        <v>0</v>
      </c>
      <c r="P132" s="7">
        <f>IF(ISERROR(VLOOKUP($A132,BNT!$A:$H,4,FALSE)=TRUE),0,IF(VLOOKUP($A132,BNT!$A:$H,4,FALSE)="JA",2,0))</f>
        <v>0</v>
      </c>
      <c r="Q132" s="7">
        <f>IF(ISERROR(VLOOKUP($A132,BNT!$A:$H,3,FALSE)=TRUE),0,IF(VLOOKUP($A132,BNT!$A:$H,3,FALSE)="JA",1,0))</f>
        <v>0</v>
      </c>
      <c r="R132" s="16">
        <f>SUM(C132:E132)+SUM(M132:Q132)</f>
        <v>18</v>
      </c>
      <c r="S132" s="12">
        <f>IF(VLOOKUP($A132,Resultaten!$A:$P,12,FALSE)&gt;38,5,IF(VLOOKUP($A132,Resultaten!$A:$P,12,FALSE)&gt;28,10,IF(VLOOKUP($A132,Resultaten!$A:$P,12,FALSE)&gt;12,15,IF(VLOOKUP($A132,Resultaten!$A:$P,12,FALSE)&gt;6,20,IF(VLOOKUP($A132,Resultaten!$A:$P,12,FALSE)="",0,25)))))</f>
        <v>0</v>
      </c>
      <c r="T132" s="12">
        <f>IF(VLOOKUP($A132,Resultaten!$A:$P,13,FALSE)&gt;38,5,IF(VLOOKUP($A132,Resultaten!$A:$P,13,FALSE)&gt;28,10,IF(VLOOKUP($A132,Resultaten!$A:$P,13,FALSE)&gt;12,15,IF(VLOOKUP($A132,Resultaten!$A:$P,13,FALSE)&gt;6,20,IF(VLOOKUP($A132,Resultaten!$A:$P,13,FALSE)="",0,25)))))</f>
        <v>0</v>
      </c>
      <c r="U132" s="12">
        <f>IF(VLOOKUP($A132,Resultaten!$A:$P,6,FALSE)&gt;38,2,IF(VLOOKUP($A132,Resultaten!$A:$P,6,FALSE)&gt;28,4,IF(VLOOKUP($A132,Resultaten!$A:$P,6,FALSE)&gt;12,6,IF(VLOOKUP($A132,Resultaten!$A:$P,6,FALSE)&gt;6,8,IF(VLOOKUP($A132,Resultaten!$A:$P,6,FALSE)="",0,10)))))</f>
        <v>0</v>
      </c>
      <c r="V132" s="12">
        <f>IF(ISERROR(VLOOKUP($A132,BNT!$A:$H,3,FALSE)=TRUE),0,IF(VLOOKUP($A132,BNT!$A:$H,3,FALSE)="JA",2,0))</f>
        <v>0</v>
      </c>
      <c r="W132" s="14">
        <f>SUM(C132:E132)+SUM(S132:V132)</f>
        <v>18</v>
      </c>
    </row>
    <row r="133" spans="1:23" x14ac:dyDescent="0.25">
      <c r="A133" s="25">
        <v>2598</v>
      </c>
      <c r="B133" s="25" t="str">
        <f>VLOOKUP($A133,Para!$D$1:$E$996,2,FALSE)</f>
        <v>KYD Kortenberg Young Devils</v>
      </c>
      <c r="C133" s="18">
        <f>VLOOKUP($A133,'Score Algemeen'!$A$3:$S$968,5,FALSE)</f>
        <v>10</v>
      </c>
      <c r="D133" s="18">
        <f>VLOOKUP($A133,'Score Algemeen'!$A:$S,10,FALSE)</f>
        <v>3</v>
      </c>
      <c r="E133" s="18">
        <f>VLOOKUP($A133,'Score Algemeen'!$A:$S,19,FALSE)</f>
        <v>5</v>
      </c>
      <c r="F133" s="6">
        <f>IF(VLOOKUP($A133,Resultaten!$A:$P,10,FALSE)&gt;34,5,IF(VLOOKUP($A133,Resultaten!$A:$P,10,FALSE)&gt;26,10,IF(VLOOKUP($A133,Resultaten!$A:$P,10,FALSE)&gt;12,15,IF(VLOOKUP($A133,Resultaten!$A:$P,10,FALSE)&gt;6,20,IF(VLOOKUP($A133,Resultaten!$A:$P,10,FALSE)="",0,25)))))</f>
        <v>5</v>
      </c>
      <c r="G133" s="6">
        <f>IF(VLOOKUP($A133,Resultaten!$A:$P,3,FALSE)&gt;34,1,IF(VLOOKUP($A133,Resultaten!$A:$P,3,FALSE)&gt;26,2,IF(VLOOKUP($A133,Resultaten!$A:$P,3,FALSE)&gt;12,3,IF(VLOOKUP($A133,Resultaten!$A:$P,3,FALSE)&gt;6,4,IF(VLOOKUP($A133,Resultaten!$A:$P,3,FALSE)="",0,5)))))</f>
        <v>1</v>
      </c>
      <c r="H133" s="6">
        <f>IF(VLOOKUP($A133,Resultaten!$A:$P,11,FALSE)&gt;38,5,IF(VLOOKUP($A133,Resultaten!$A:$P,11,FALSE)&gt;28,10,IF(VLOOKUP($A133,Resultaten!$A:$P,11,FALSE)&gt;12,15,IF(VLOOKUP($A133,Resultaten!$A:$P,11,FALSE)&gt;6,20,IF(VLOOKUP($A133,Resultaten!$A:$P,11,FALSE)="",0,25)))))</f>
        <v>0</v>
      </c>
      <c r="I133" s="6">
        <f>IF(VLOOKUP($A133,Resultaten!$A:$P,4,FALSE)&gt;38,1,IF(VLOOKUP($A133,Resultaten!$A:$P,4,FALSE)&gt;28,2,IF(VLOOKUP($A133,Resultaten!$A:$P,4,FALSE)&gt;12,3,IF(VLOOKUP($A133,Resultaten!$A:$P,4,FALSE)&gt;6,4,IF(VLOOKUP($A133,Resultaten!$A:$P,4,FALSE)="",0,5)))))</f>
        <v>0</v>
      </c>
      <c r="J133" s="6">
        <f>IF(ISERROR(VLOOKUP($A133,BNT!$A:$H,5,FALSE)=TRUE),0,IF(VLOOKUP($A133,BNT!$A:$H,5,FALSE)="JA",2,0))</f>
        <v>0</v>
      </c>
      <c r="K133" s="6">
        <f>IF(ISERROR(VLOOKUP($A133,BNT!$A:$H,4,FALSE)=TRUE),0,IF(VLOOKUP($A133,BNT!$A:$H,4,FALSE)="JA",1,0))</f>
        <v>0</v>
      </c>
      <c r="L133" s="10">
        <f>SUM(C133:E133)+SUM(F133:K133)</f>
        <v>24</v>
      </c>
      <c r="M133" s="7">
        <f>IF(VLOOKUP($A133,Resultaten!$A:$P,11,FALSE)&gt;38,5,IF(VLOOKUP($A133,Resultaten!$A:$P,11,FALSE)&gt;28,10,IF(VLOOKUP($A133,Resultaten!$A:$P,11,FALSE)&gt;12,15,IF(VLOOKUP($A133,Resultaten!$A:$P,11,FALSE)&gt;6,20,IF(VLOOKUP($A133,Resultaten!$A:$P,11,FALSE)="",0,25)))))</f>
        <v>0</v>
      </c>
      <c r="N133" s="7">
        <f>IF(VLOOKUP($A133,Resultaten!$A:$P,12,FALSE)&gt;38,5,IF(VLOOKUP($A133,Resultaten!$A:$P,12,FALSE)&gt;28,10,IF(VLOOKUP($A133,Resultaten!$A:$P,12,FALSE)&gt;12,15,IF(VLOOKUP($A133,Resultaten!$A:$P,12,FALSE)&gt;6,20,IF(VLOOKUP($A133,Resultaten!$A:$P,12,FALSE)="",0,25)))))</f>
        <v>0</v>
      </c>
      <c r="O133" s="7">
        <f>IF(VLOOKUP($A133,Resultaten!$A:$P,5,FALSE)&gt;38,2,IF(VLOOKUP($A133,Resultaten!$A:$P,5,FALSE)&gt;28,4,IF(VLOOKUP($A133,Resultaten!$A:$P,5,FALSE)&gt;12,6,IF(VLOOKUP($A133,Resultaten!$A:$P,5,FALSE)&gt;6,8,IF(VLOOKUP($A133,Resultaten!$A:$P,5,FALSE)="",0,10)))))</f>
        <v>0</v>
      </c>
      <c r="P133" s="7">
        <f>IF(ISERROR(VLOOKUP($A133,BNT!$A:$H,4,FALSE)=TRUE),0,IF(VLOOKUP($A133,BNT!$A:$H,4,FALSE)="JA",2,0))</f>
        <v>0</v>
      </c>
      <c r="Q133" s="7">
        <f>IF(ISERROR(VLOOKUP($A133,BNT!$A:$H,3,FALSE)=TRUE),0,IF(VLOOKUP($A133,BNT!$A:$H,3,FALSE)="JA",1,0))</f>
        <v>0</v>
      </c>
      <c r="R133" s="16">
        <f>SUM(C133:E133)+SUM(M133:Q133)</f>
        <v>18</v>
      </c>
      <c r="S133" s="12">
        <f>IF(VLOOKUP($A133,Resultaten!$A:$P,12,FALSE)&gt;38,5,IF(VLOOKUP($A133,Resultaten!$A:$P,12,FALSE)&gt;28,10,IF(VLOOKUP($A133,Resultaten!$A:$P,12,FALSE)&gt;12,15,IF(VLOOKUP($A133,Resultaten!$A:$P,12,FALSE)&gt;6,20,IF(VLOOKUP($A133,Resultaten!$A:$P,12,FALSE)="",0,25)))))</f>
        <v>0</v>
      </c>
      <c r="T133" s="12">
        <f>IF(VLOOKUP($A133,Resultaten!$A:$P,13,FALSE)&gt;38,5,IF(VLOOKUP($A133,Resultaten!$A:$P,13,FALSE)&gt;28,10,IF(VLOOKUP($A133,Resultaten!$A:$P,13,FALSE)&gt;12,15,IF(VLOOKUP($A133,Resultaten!$A:$P,13,FALSE)&gt;6,20,IF(VLOOKUP($A133,Resultaten!$A:$P,13,FALSE)="",0,25)))))</f>
        <v>0</v>
      </c>
      <c r="U133" s="12">
        <f>IF(VLOOKUP($A133,Resultaten!$A:$P,6,FALSE)&gt;38,2,IF(VLOOKUP($A133,Resultaten!$A:$P,6,FALSE)&gt;28,4,IF(VLOOKUP($A133,Resultaten!$A:$P,6,FALSE)&gt;12,6,IF(VLOOKUP($A133,Resultaten!$A:$P,6,FALSE)&gt;6,8,IF(VLOOKUP($A133,Resultaten!$A:$P,6,FALSE)="",0,10)))))</f>
        <v>0</v>
      </c>
      <c r="V133" s="12">
        <f>IF(ISERROR(VLOOKUP($A133,BNT!$A:$H,3,FALSE)=TRUE),0,IF(VLOOKUP($A133,BNT!$A:$H,3,FALSE)="JA",2,0))</f>
        <v>0</v>
      </c>
      <c r="W133" s="14">
        <f>SUM(C133:E133)+SUM(S133:V133)</f>
        <v>18</v>
      </c>
    </row>
    <row r="134" spans="1:23" x14ac:dyDescent="0.25">
      <c r="A134" s="25">
        <v>5005</v>
      </c>
      <c r="B134" s="25" t="str">
        <f>VLOOKUP($A134,Para!$D$1:$E$996,2,FALSE)</f>
        <v>Basket Groot Zemst</v>
      </c>
      <c r="C134" s="18">
        <f>VLOOKUP($A134,'Score Algemeen'!$A$3:$S$968,5,FALSE)</f>
        <v>10</v>
      </c>
      <c r="D134" s="18">
        <f>VLOOKUP($A134,'Score Algemeen'!$A:$S,10,FALSE)</f>
        <v>2</v>
      </c>
      <c r="E134" s="18">
        <f>VLOOKUP($A134,'Score Algemeen'!$A:$S,19,FALSE)</f>
        <v>6</v>
      </c>
      <c r="F134" s="6">
        <f>IF(VLOOKUP($A134,Resultaten!$A:$P,10,FALSE)&gt;34,5,IF(VLOOKUP($A134,Resultaten!$A:$P,10,FALSE)&gt;26,10,IF(VLOOKUP($A134,Resultaten!$A:$P,10,FALSE)&gt;12,15,IF(VLOOKUP($A134,Resultaten!$A:$P,10,FALSE)&gt;6,20,IF(VLOOKUP($A134,Resultaten!$A:$P,10,FALSE)="",0,25)))))</f>
        <v>0</v>
      </c>
      <c r="G134" s="6">
        <f>IF(VLOOKUP($A134,Resultaten!$A:$P,3,FALSE)&gt;34,1,IF(VLOOKUP($A134,Resultaten!$A:$P,3,FALSE)&gt;26,2,IF(VLOOKUP($A134,Resultaten!$A:$P,3,FALSE)&gt;12,3,IF(VLOOKUP($A134,Resultaten!$A:$P,3,FALSE)&gt;6,4,IF(VLOOKUP($A134,Resultaten!$A:$P,3,FALSE)="",0,5)))))</f>
        <v>0</v>
      </c>
      <c r="H134" s="6">
        <f>IF(VLOOKUP($A134,Resultaten!$A:$P,11,FALSE)&gt;38,5,IF(VLOOKUP($A134,Resultaten!$A:$P,11,FALSE)&gt;28,10,IF(VLOOKUP($A134,Resultaten!$A:$P,11,FALSE)&gt;12,15,IF(VLOOKUP($A134,Resultaten!$A:$P,11,FALSE)&gt;6,20,IF(VLOOKUP($A134,Resultaten!$A:$P,11,FALSE)="",0,25)))))</f>
        <v>0</v>
      </c>
      <c r="I134" s="6">
        <f>IF(VLOOKUP($A134,Resultaten!$A:$P,4,FALSE)&gt;38,1,IF(VLOOKUP($A134,Resultaten!$A:$P,4,FALSE)&gt;28,2,IF(VLOOKUP($A134,Resultaten!$A:$P,4,FALSE)&gt;12,3,IF(VLOOKUP($A134,Resultaten!$A:$P,4,FALSE)&gt;6,4,IF(VLOOKUP($A134,Resultaten!$A:$P,4,FALSE)="",0,5)))))</f>
        <v>0</v>
      </c>
      <c r="J134" s="6">
        <f>IF(ISERROR(VLOOKUP($A134,BNT!$A:$H,5,FALSE)=TRUE),0,IF(VLOOKUP($A134,BNT!$A:$H,5,FALSE)="JA",2,0))</f>
        <v>0</v>
      </c>
      <c r="K134" s="6">
        <f>IF(ISERROR(VLOOKUP($A134,BNT!$A:$H,4,FALSE)=TRUE),0,IF(VLOOKUP($A134,BNT!$A:$H,4,FALSE)="JA",1,0))</f>
        <v>0</v>
      </c>
      <c r="L134" s="10">
        <f>SUM(C134:E134)+SUM(F134:K134)</f>
        <v>18</v>
      </c>
      <c r="M134" s="7">
        <f>IF(VLOOKUP($A134,Resultaten!$A:$P,11,FALSE)&gt;38,5,IF(VLOOKUP($A134,Resultaten!$A:$P,11,FALSE)&gt;28,10,IF(VLOOKUP($A134,Resultaten!$A:$P,11,FALSE)&gt;12,15,IF(VLOOKUP($A134,Resultaten!$A:$P,11,FALSE)&gt;6,20,IF(VLOOKUP($A134,Resultaten!$A:$P,11,FALSE)="",0,25)))))</f>
        <v>0</v>
      </c>
      <c r="N134" s="7">
        <f>IF(VLOOKUP($A134,Resultaten!$A:$P,12,FALSE)&gt;38,5,IF(VLOOKUP($A134,Resultaten!$A:$P,12,FALSE)&gt;28,10,IF(VLOOKUP($A134,Resultaten!$A:$P,12,FALSE)&gt;12,15,IF(VLOOKUP($A134,Resultaten!$A:$P,12,FALSE)&gt;6,20,IF(VLOOKUP($A134,Resultaten!$A:$P,12,FALSE)="",0,25)))))</f>
        <v>0</v>
      </c>
      <c r="O134" s="7">
        <f>IF(VLOOKUP($A134,Resultaten!$A:$P,5,FALSE)&gt;38,2,IF(VLOOKUP($A134,Resultaten!$A:$P,5,FALSE)&gt;28,4,IF(VLOOKUP($A134,Resultaten!$A:$P,5,FALSE)&gt;12,6,IF(VLOOKUP($A134,Resultaten!$A:$P,5,FALSE)&gt;6,8,IF(VLOOKUP($A134,Resultaten!$A:$P,5,FALSE)="",0,10)))))</f>
        <v>0</v>
      </c>
      <c r="P134" s="7">
        <f>IF(ISERROR(VLOOKUP($A134,BNT!$A:$H,4,FALSE)=TRUE),0,IF(VLOOKUP($A134,BNT!$A:$H,4,FALSE)="JA",2,0))</f>
        <v>0</v>
      </c>
      <c r="Q134" s="7">
        <f>IF(ISERROR(VLOOKUP($A134,BNT!$A:$H,3,FALSE)=TRUE),0,IF(VLOOKUP($A134,BNT!$A:$H,3,FALSE)="JA",1,0))</f>
        <v>0</v>
      </c>
      <c r="R134" s="16">
        <f>SUM(C134:E134)+SUM(M134:Q134)</f>
        <v>18</v>
      </c>
      <c r="S134" s="12">
        <f>IF(VLOOKUP($A134,Resultaten!$A:$P,12,FALSE)&gt;38,5,IF(VLOOKUP($A134,Resultaten!$A:$P,12,FALSE)&gt;28,10,IF(VLOOKUP($A134,Resultaten!$A:$P,12,FALSE)&gt;12,15,IF(VLOOKUP($A134,Resultaten!$A:$P,12,FALSE)&gt;6,20,IF(VLOOKUP($A134,Resultaten!$A:$P,12,FALSE)="",0,25)))))</f>
        <v>0</v>
      </c>
      <c r="T134" s="12">
        <f>IF(VLOOKUP($A134,Resultaten!$A:$P,13,FALSE)&gt;38,5,IF(VLOOKUP($A134,Resultaten!$A:$P,13,FALSE)&gt;28,10,IF(VLOOKUP($A134,Resultaten!$A:$P,13,FALSE)&gt;12,15,IF(VLOOKUP($A134,Resultaten!$A:$P,13,FALSE)&gt;6,20,IF(VLOOKUP($A134,Resultaten!$A:$P,13,FALSE)="",0,25)))))</f>
        <v>0</v>
      </c>
      <c r="U134" s="12">
        <f>IF(VLOOKUP($A134,Resultaten!$A:$P,6,FALSE)&gt;38,2,IF(VLOOKUP($A134,Resultaten!$A:$P,6,FALSE)&gt;28,4,IF(VLOOKUP($A134,Resultaten!$A:$P,6,FALSE)&gt;12,6,IF(VLOOKUP($A134,Resultaten!$A:$P,6,FALSE)&gt;6,8,IF(VLOOKUP($A134,Resultaten!$A:$P,6,FALSE)="",0,10)))))</f>
        <v>0</v>
      </c>
      <c r="V134" s="12">
        <f>IF(ISERROR(VLOOKUP($A134,BNT!$A:$H,3,FALSE)=TRUE),0,IF(VLOOKUP($A134,BNT!$A:$H,3,FALSE)="JA",2,0))</f>
        <v>0</v>
      </c>
      <c r="W134" s="14">
        <f>SUM(C134:E134)+SUM(S134:V134)</f>
        <v>18</v>
      </c>
    </row>
    <row r="135" spans="1:23" x14ac:dyDescent="0.25">
      <c r="A135" s="25">
        <v>5018</v>
      </c>
      <c r="B135" s="25" t="str">
        <f>VLOOKUP($A135,Para!$D$1:$E$996,2,FALSE)</f>
        <v>BBC P Heuvelland</v>
      </c>
      <c r="C135" s="18">
        <f>VLOOKUP($A135,'Score Algemeen'!$A$3:$S$968,5,FALSE)</f>
        <v>8</v>
      </c>
      <c r="D135" s="18">
        <f>VLOOKUP($A135,'Score Algemeen'!$A:$S,10,FALSE)</f>
        <v>3</v>
      </c>
      <c r="E135" s="18">
        <f>VLOOKUP($A135,'Score Algemeen'!$A:$S,19,FALSE)</f>
        <v>7</v>
      </c>
      <c r="F135" s="6">
        <f>IF(VLOOKUP($A135,Resultaten!$A:$P,10,FALSE)&gt;34,5,IF(VLOOKUP($A135,Resultaten!$A:$P,10,FALSE)&gt;26,10,IF(VLOOKUP($A135,Resultaten!$A:$P,10,FALSE)&gt;12,15,IF(VLOOKUP($A135,Resultaten!$A:$P,10,FALSE)&gt;6,20,IF(VLOOKUP($A135,Resultaten!$A:$P,10,FALSE)="",0,25)))))</f>
        <v>0</v>
      </c>
      <c r="G135" s="6">
        <f>IF(VLOOKUP($A135,Resultaten!$A:$P,3,FALSE)&gt;34,1,IF(VLOOKUP($A135,Resultaten!$A:$P,3,FALSE)&gt;26,2,IF(VLOOKUP($A135,Resultaten!$A:$P,3,FALSE)&gt;12,3,IF(VLOOKUP($A135,Resultaten!$A:$P,3,FALSE)&gt;6,4,IF(VLOOKUP($A135,Resultaten!$A:$P,3,FALSE)="",0,5)))))</f>
        <v>0</v>
      </c>
      <c r="H135" s="6">
        <f>IF(VLOOKUP($A135,Resultaten!$A:$P,11,FALSE)&gt;38,5,IF(VLOOKUP($A135,Resultaten!$A:$P,11,FALSE)&gt;28,10,IF(VLOOKUP($A135,Resultaten!$A:$P,11,FALSE)&gt;12,15,IF(VLOOKUP($A135,Resultaten!$A:$P,11,FALSE)&gt;6,20,IF(VLOOKUP($A135,Resultaten!$A:$P,11,FALSE)="",0,25)))))</f>
        <v>0</v>
      </c>
      <c r="I135" s="6">
        <f>IF(VLOOKUP($A135,Resultaten!$A:$P,4,FALSE)&gt;38,1,IF(VLOOKUP($A135,Resultaten!$A:$P,4,FALSE)&gt;28,2,IF(VLOOKUP($A135,Resultaten!$A:$P,4,FALSE)&gt;12,3,IF(VLOOKUP($A135,Resultaten!$A:$P,4,FALSE)&gt;6,4,IF(VLOOKUP($A135,Resultaten!$A:$P,4,FALSE)="",0,5)))))</f>
        <v>0</v>
      </c>
      <c r="J135" s="6">
        <f>IF(ISERROR(VLOOKUP($A135,BNT!$A:$H,5,FALSE)=TRUE),0,IF(VLOOKUP($A135,BNT!$A:$H,5,FALSE)="JA",2,0))</f>
        <v>0</v>
      </c>
      <c r="K135" s="6">
        <f>IF(ISERROR(VLOOKUP($A135,BNT!$A:$H,4,FALSE)=TRUE),0,IF(VLOOKUP($A135,BNT!$A:$H,4,FALSE)="JA",1,0))</f>
        <v>0</v>
      </c>
      <c r="L135" s="10">
        <f>SUM(C135:E135)+SUM(F135:K135)</f>
        <v>18</v>
      </c>
      <c r="M135" s="7">
        <f>IF(VLOOKUP($A135,Resultaten!$A:$P,11,FALSE)&gt;38,5,IF(VLOOKUP($A135,Resultaten!$A:$P,11,FALSE)&gt;28,10,IF(VLOOKUP($A135,Resultaten!$A:$P,11,FALSE)&gt;12,15,IF(VLOOKUP($A135,Resultaten!$A:$P,11,FALSE)&gt;6,20,IF(VLOOKUP($A135,Resultaten!$A:$P,11,FALSE)="",0,25)))))</f>
        <v>0</v>
      </c>
      <c r="N135" s="7">
        <f>IF(VLOOKUP($A135,Resultaten!$A:$P,12,FALSE)&gt;38,5,IF(VLOOKUP($A135,Resultaten!$A:$P,12,FALSE)&gt;28,10,IF(VLOOKUP($A135,Resultaten!$A:$P,12,FALSE)&gt;12,15,IF(VLOOKUP($A135,Resultaten!$A:$P,12,FALSE)&gt;6,20,IF(VLOOKUP($A135,Resultaten!$A:$P,12,FALSE)="",0,25)))))</f>
        <v>0</v>
      </c>
      <c r="O135" s="7">
        <f>IF(VLOOKUP($A135,Resultaten!$A:$P,5,FALSE)&gt;38,2,IF(VLOOKUP($A135,Resultaten!$A:$P,5,FALSE)&gt;28,4,IF(VLOOKUP($A135,Resultaten!$A:$P,5,FALSE)&gt;12,6,IF(VLOOKUP($A135,Resultaten!$A:$P,5,FALSE)&gt;6,8,IF(VLOOKUP($A135,Resultaten!$A:$P,5,FALSE)="",0,10)))))</f>
        <v>0</v>
      </c>
      <c r="P135" s="7">
        <f>IF(ISERROR(VLOOKUP($A135,BNT!$A:$H,4,FALSE)=TRUE),0,IF(VLOOKUP($A135,BNT!$A:$H,4,FALSE)="JA",2,0))</f>
        <v>0</v>
      </c>
      <c r="Q135" s="7">
        <f>IF(ISERROR(VLOOKUP($A135,BNT!$A:$H,3,FALSE)=TRUE),0,IF(VLOOKUP($A135,BNT!$A:$H,3,FALSE)="JA",1,0))</f>
        <v>0</v>
      </c>
      <c r="R135" s="16">
        <f>SUM(C135:E135)+SUM(M135:Q135)</f>
        <v>18</v>
      </c>
      <c r="S135" s="12">
        <f>IF(VLOOKUP($A135,Resultaten!$A:$P,12,FALSE)&gt;38,5,IF(VLOOKUP($A135,Resultaten!$A:$P,12,FALSE)&gt;28,10,IF(VLOOKUP($A135,Resultaten!$A:$P,12,FALSE)&gt;12,15,IF(VLOOKUP($A135,Resultaten!$A:$P,12,FALSE)&gt;6,20,IF(VLOOKUP($A135,Resultaten!$A:$P,12,FALSE)="",0,25)))))</f>
        <v>0</v>
      </c>
      <c r="T135" s="12">
        <f>IF(VLOOKUP($A135,Resultaten!$A:$P,13,FALSE)&gt;38,5,IF(VLOOKUP($A135,Resultaten!$A:$P,13,FALSE)&gt;28,10,IF(VLOOKUP($A135,Resultaten!$A:$P,13,FALSE)&gt;12,15,IF(VLOOKUP($A135,Resultaten!$A:$P,13,FALSE)&gt;6,20,IF(VLOOKUP($A135,Resultaten!$A:$P,13,FALSE)="",0,25)))))</f>
        <v>0</v>
      </c>
      <c r="U135" s="12">
        <f>IF(VLOOKUP($A135,Resultaten!$A:$P,6,FALSE)&gt;38,2,IF(VLOOKUP($A135,Resultaten!$A:$P,6,FALSE)&gt;28,4,IF(VLOOKUP($A135,Resultaten!$A:$P,6,FALSE)&gt;12,6,IF(VLOOKUP($A135,Resultaten!$A:$P,6,FALSE)&gt;6,8,IF(VLOOKUP($A135,Resultaten!$A:$P,6,FALSE)="",0,10)))))</f>
        <v>0</v>
      </c>
      <c r="V135" s="12">
        <f>IF(ISERROR(VLOOKUP($A135,BNT!$A:$H,3,FALSE)=TRUE),0,IF(VLOOKUP($A135,BNT!$A:$H,3,FALSE)="JA",2,0))</f>
        <v>0</v>
      </c>
      <c r="W135" s="14">
        <f>SUM(C135:E135)+SUM(S135:V135)</f>
        <v>18</v>
      </c>
    </row>
    <row r="136" spans="1:23" x14ac:dyDescent="0.25">
      <c r="A136" s="25">
        <v>1691</v>
      </c>
      <c r="B136" s="25" t="str">
        <f>VLOOKUP($A136,Para!$D$1:$E$996,2,FALSE)</f>
        <v>BBC Koksijde</v>
      </c>
      <c r="C136" s="18">
        <f>VLOOKUP($A136,'Score Algemeen'!$A$3:$S$968,5,FALSE)</f>
        <v>10</v>
      </c>
      <c r="D136" s="18">
        <f>VLOOKUP($A136,'Score Algemeen'!$A:$S,10,FALSE)</f>
        <v>3</v>
      </c>
      <c r="E136" s="18">
        <f>VLOOKUP($A136,'Score Algemeen'!$A:$S,19,FALSE)</f>
        <v>4</v>
      </c>
      <c r="F136" s="6">
        <f>IF(VLOOKUP($A136,Resultaten!$A:$P,10,FALSE)&gt;34,5,IF(VLOOKUP($A136,Resultaten!$A:$P,10,FALSE)&gt;26,10,IF(VLOOKUP($A136,Resultaten!$A:$P,10,FALSE)&gt;12,15,IF(VLOOKUP($A136,Resultaten!$A:$P,10,FALSE)&gt;6,20,IF(VLOOKUP($A136,Resultaten!$A:$P,10,FALSE)="",0,25)))))</f>
        <v>0</v>
      </c>
      <c r="G136" s="6">
        <f>IF(VLOOKUP($A136,Resultaten!$A:$P,3,FALSE)&gt;34,1,IF(VLOOKUP($A136,Resultaten!$A:$P,3,FALSE)&gt;26,2,IF(VLOOKUP($A136,Resultaten!$A:$P,3,FALSE)&gt;12,3,IF(VLOOKUP($A136,Resultaten!$A:$P,3,FALSE)&gt;6,4,IF(VLOOKUP($A136,Resultaten!$A:$P,3,FALSE)="",0,5)))))</f>
        <v>1</v>
      </c>
      <c r="H136" s="6">
        <f>IF(VLOOKUP($A136,Resultaten!$A:$P,11,FALSE)&gt;38,5,IF(VLOOKUP($A136,Resultaten!$A:$P,11,FALSE)&gt;28,10,IF(VLOOKUP($A136,Resultaten!$A:$P,11,FALSE)&gt;12,15,IF(VLOOKUP($A136,Resultaten!$A:$P,11,FALSE)&gt;6,20,IF(VLOOKUP($A136,Resultaten!$A:$P,11,FALSE)="",0,25)))))</f>
        <v>5</v>
      </c>
      <c r="I136" s="6">
        <f>IF(VLOOKUP($A136,Resultaten!$A:$P,4,FALSE)&gt;38,1,IF(VLOOKUP($A136,Resultaten!$A:$P,4,FALSE)&gt;28,2,IF(VLOOKUP($A136,Resultaten!$A:$P,4,FALSE)&gt;12,3,IF(VLOOKUP($A136,Resultaten!$A:$P,4,FALSE)&gt;6,4,IF(VLOOKUP($A136,Resultaten!$A:$P,4,FALSE)="",0,5)))))</f>
        <v>0</v>
      </c>
      <c r="J136" s="6">
        <f>IF(ISERROR(VLOOKUP($A136,BNT!$A:$H,5,FALSE)=TRUE),0,IF(VLOOKUP($A136,BNT!$A:$H,5,FALSE)="JA",2,0))</f>
        <v>0</v>
      </c>
      <c r="K136" s="6">
        <f>IF(ISERROR(VLOOKUP($A136,BNT!$A:$H,4,FALSE)=TRUE),0,IF(VLOOKUP($A136,BNT!$A:$H,4,FALSE)="JA",1,0))</f>
        <v>0</v>
      </c>
      <c r="L136" s="10">
        <f>SUM(C136:E136)+SUM(F136:K136)</f>
        <v>23</v>
      </c>
      <c r="M136" s="7">
        <f>IF(VLOOKUP($A136,Resultaten!$A:$P,11,FALSE)&gt;38,5,IF(VLOOKUP($A136,Resultaten!$A:$P,11,FALSE)&gt;28,10,IF(VLOOKUP($A136,Resultaten!$A:$P,11,FALSE)&gt;12,15,IF(VLOOKUP($A136,Resultaten!$A:$P,11,FALSE)&gt;6,20,IF(VLOOKUP($A136,Resultaten!$A:$P,11,FALSE)="",0,25)))))</f>
        <v>5</v>
      </c>
      <c r="N136" s="7">
        <f>IF(VLOOKUP($A136,Resultaten!$A:$P,12,FALSE)&gt;38,5,IF(VLOOKUP($A136,Resultaten!$A:$P,12,FALSE)&gt;28,10,IF(VLOOKUP($A136,Resultaten!$A:$P,12,FALSE)&gt;12,15,IF(VLOOKUP($A136,Resultaten!$A:$P,12,FALSE)&gt;6,20,IF(VLOOKUP($A136,Resultaten!$A:$P,12,FALSE)="",0,25)))))</f>
        <v>0</v>
      </c>
      <c r="O136" s="7">
        <f>IF(VLOOKUP($A136,Resultaten!$A:$P,5,FALSE)&gt;38,2,IF(VLOOKUP($A136,Resultaten!$A:$P,5,FALSE)&gt;28,4,IF(VLOOKUP($A136,Resultaten!$A:$P,5,FALSE)&gt;12,6,IF(VLOOKUP($A136,Resultaten!$A:$P,5,FALSE)&gt;6,8,IF(VLOOKUP($A136,Resultaten!$A:$P,5,FALSE)="",0,10)))))</f>
        <v>2</v>
      </c>
      <c r="P136" s="7">
        <f>IF(ISERROR(VLOOKUP($A136,BNT!$A:$H,4,FALSE)=TRUE),0,IF(VLOOKUP($A136,BNT!$A:$H,4,FALSE)="JA",2,0))</f>
        <v>0</v>
      </c>
      <c r="Q136" s="7">
        <f>IF(ISERROR(VLOOKUP($A136,BNT!$A:$H,3,FALSE)=TRUE),0,IF(VLOOKUP($A136,BNT!$A:$H,3,FALSE)="JA",1,0))</f>
        <v>0</v>
      </c>
      <c r="R136" s="16">
        <f>SUM(C136:E136)+SUM(M136:Q136)</f>
        <v>24</v>
      </c>
      <c r="S136" s="12">
        <f>IF(VLOOKUP($A136,Resultaten!$A:$P,12,FALSE)&gt;38,5,IF(VLOOKUP($A136,Resultaten!$A:$P,12,FALSE)&gt;28,10,IF(VLOOKUP($A136,Resultaten!$A:$P,12,FALSE)&gt;12,15,IF(VLOOKUP($A136,Resultaten!$A:$P,12,FALSE)&gt;6,20,IF(VLOOKUP($A136,Resultaten!$A:$P,12,FALSE)="",0,25)))))</f>
        <v>0</v>
      </c>
      <c r="T136" s="12">
        <f>IF(VLOOKUP($A136,Resultaten!$A:$P,13,FALSE)&gt;38,5,IF(VLOOKUP($A136,Resultaten!$A:$P,13,FALSE)&gt;28,10,IF(VLOOKUP($A136,Resultaten!$A:$P,13,FALSE)&gt;12,15,IF(VLOOKUP($A136,Resultaten!$A:$P,13,FALSE)&gt;6,20,IF(VLOOKUP($A136,Resultaten!$A:$P,13,FALSE)="",0,25)))))</f>
        <v>0</v>
      </c>
      <c r="U136" s="12">
        <f>IF(VLOOKUP($A136,Resultaten!$A:$P,6,FALSE)&gt;38,2,IF(VLOOKUP($A136,Resultaten!$A:$P,6,FALSE)&gt;28,4,IF(VLOOKUP($A136,Resultaten!$A:$P,6,FALSE)&gt;12,6,IF(VLOOKUP($A136,Resultaten!$A:$P,6,FALSE)&gt;6,8,IF(VLOOKUP($A136,Resultaten!$A:$P,6,FALSE)="",0,10)))))</f>
        <v>0</v>
      </c>
      <c r="V136" s="12">
        <f>IF(ISERROR(VLOOKUP($A136,BNT!$A:$H,3,FALSE)=TRUE),0,IF(VLOOKUP($A136,BNT!$A:$H,3,FALSE)="JA",2,0))</f>
        <v>0</v>
      </c>
      <c r="W136" s="14">
        <f>SUM(C136:E136)+SUM(S136:V136)</f>
        <v>17</v>
      </c>
    </row>
    <row r="137" spans="1:23" x14ac:dyDescent="0.25">
      <c r="A137" s="25">
        <v>1184</v>
      </c>
      <c r="B137" s="25" t="str">
        <f>VLOOKUP($A137,Para!$D$1:$E$996,2,FALSE)</f>
        <v>Cosmo Genk BBC</v>
      </c>
      <c r="C137" s="18">
        <f>VLOOKUP($A137,'Score Algemeen'!$A$3:$S$968,5,FALSE)</f>
        <v>10</v>
      </c>
      <c r="D137" s="18">
        <f>VLOOKUP($A137,'Score Algemeen'!$A:$S,10,FALSE)</f>
        <v>3</v>
      </c>
      <c r="E137" s="18">
        <f>VLOOKUP($A137,'Score Algemeen'!$A:$S,19,FALSE)</f>
        <v>4</v>
      </c>
      <c r="F137" s="6">
        <f>IF(VLOOKUP($A137,Resultaten!$A:$P,10,FALSE)&gt;34,5,IF(VLOOKUP($A137,Resultaten!$A:$P,10,FALSE)&gt;26,10,IF(VLOOKUP($A137,Resultaten!$A:$P,10,FALSE)&gt;12,15,IF(VLOOKUP($A137,Resultaten!$A:$P,10,FALSE)&gt;6,20,IF(VLOOKUP($A137,Resultaten!$A:$P,10,FALSE)="",0,25)))))</f>
        <v>0</v>
      </c>
      <c r="G137" s="6">
        <f>IF(VLOOKUP($A137,Resultaten!$A:$P,3,FALSE)&gt;34,1,IF(VLOOKUP($A137,Resultaten!$A:$P,3,FALSE)&gt;26,2,IF(VLOOKUP($A137,Resultaten!$A:$P,3,FALSE)&gt;12,3,IF(VLOOKUP($A137,Resultaten!$A:$P,3,FALSE)&gt;6,4,IF(VLOOKUP($A137,Resultaten!$A:$P,3,FALSE)="",0,5)))))</f>
        <v>0</v>
      </c>
      <c r="H137" s="6">
        <f>IF(VLOOKUP($A137,Resultaten!$A:$P,11,FALSE)&gt;38,5,IF(VLOOKUP($A137,Resultaten!$A:$P,11,FALSE)&gt;28,10,IF(VLOOKUP($A137,Resultaten!$A:$P,11,FALSE)&gt;12,15,IF(VLOOKUP($A137,Resultaten!$A:$P,11,FALSE)&gt;6,20,IF(VLOOKUP($A137,Resultaten!$A:$P,11,FALSE)="",0,25)))))</f>
        <v>5</v>
      </c>
      <c r="I137" s="6">
        <f>IF(VLOOKUP($A137,Resultaten!$A:$P,4,FALSE)&gt;38,1,IF(VLOOKUP($A137,Resultaten!$A:$P,4,FALSE)&gt;28,2,IF(VLOOKUP($A137,Resultaten!$A:$P,4,FALSE)&gt;12,3,IF(VLOOKUP($A137,Resultaten!$A:$P,4,FALSE)&gt;6,4,IF(VLOOKUP($A137,Resultaten!$A:$P,4,FALSE)="",0,5)))))</f>
        <v>0</v>
      </c>
      <c r="J137" s="6">
        <f>IF(ISERROR(VLOOKUP($A137,BNT!$A:$H,5,FALSE)=TRUE),0,IF(VLOOKUP($A137,BNT!$A:$H,5,FALSE)="JA",2,0))</f>
        <v>0</v>
      </c>
      <c r="K137" s="6">
        <f>IF(ISERROR(VLOOKUP($A137,BNT!$A:$H,4,FALSE)=TRUE),0,IF(VLOOKUP($A137,BNT!$A:$H,4,FALSE)="JA",1,0))</f>
        <v>0</v>
      </c>
      <c r="L137" s="10">
        <f>SUM(C137:E137)+SUM(F137:K137)</f>
        <v>22</v>
      </c>
      <c r="M137" s="7">
        <f>IF(VLOOKUP($A137,Resultaten!$A:$P,11,FALSE)&gt;38,5,IF(VLOOKUP($A137,Resultaten!$A:$P,11,FALSE)&gt;28,10,IF(VLOOKUP($A137,Resultaten!$A:$P,11,FALSE)&gt;12,15,IF(VLOOKUP($A137,Resultaten!$A:$P,11,FALSE)&gt;6,20,IF(VLOOKUP($A137,Resultaten!$A:$P,11,FALSE)="",0,25)))))</f>
        <v>5</v>
      </c>
      <c r="N137" s="7">
        <f>IF(VLOOKUP($A137,Resultaten!$A:$P,12,FALSE)&gt;38,5,IF(VLOOKUP($A137,Resultaten!$A:$P,12,FALSE)&gt;28,10,IF(VLOOKUP($A137,Resultaten!$A:$P,12,FALSE)&gt;12,15,IF(VLOOKUP($A137,Resultaten!$A:$P,12,FALSE)&gt;6,20,IF(VLOOKUP($A137,Resultaten!$A:$P,12,FALSE)="",0,25)))))</f>
        <v>0</v>
      </c>
      <c r="O137" s="7">
        <f>IF(VLOOKUP($A137,Resultaten!$A:$P,5,FALSE)&gt;38,2,IF(VLOOKUP($A137,Resultaten!$A:$P,5,FALSE)&gt;28,4,IF(VLOOKUP($A137,Resultaten!$A:$P,5,FALSE)&gt;12,6,IF(VLOOKUP($A137,Resultaten!$A:$P,5,FALSE)&gt;6,8,IF(VLOOKUP($A137,Resultaten!$A:$P,5,FALSE)="",0,10)))))</f>
        <v>0</v>
      </c>
      <c r="P137" s="7">
        <f>IF(ISERROR(VLOOKUP($A137,BNT!$A:$H,4,FALSE)=TRUE),0,IF(VLOOKUP($A137,BNT!$A:$H,4,FALSE)="JA",2,0))</f>
        <v>0</v>
      </c>
      <c r="Q137" s="7">
        <f>IF(ISERROR(VLOOKUP($A137,BNT!$A:$H,3,FALSE)=TRUE),0,IF(VLOOKUP($A137,BNT!$A:$H,3,FALSE)="JA",1,0))</f>
        <v>0</v>
      </c>
      <c r="R137" s="16">
        <f>SUM(C137:E137)+SUM(M137:Q137)</f>
        <v>22</v>
      </c>
      <c r="S137" s="12">
        <f>IF(VLOOKUP($A137,Resultaten!$A:$P,12,FALSE)&gt;38,5,IF(VLOOKUP($A137,Resultaten!$A:$P,12,FALSE)&gt;28,10,IF(VLOOKUP($A137,Resultaten!$A:$P,12,FALSE)&gt;12,15,IF(VLOOKUP($A137,Resultaten!$A:$P,12,FALSE)&gt;6,20,IF(VLOOKUP($A137,Resultaten!$A:$P,12,FALSE)="",0,25)))))</f>
        <v>0</v>
      </c>
      <c r="T137" s="12">
        <f>IF(VLOOKUP($A137,Resultaten!$A:$P,13,FALSE)&gt;38,5,IF(VLOOKUP($A137,Resultaten!$A:$P,13,FALSE)&gt;28,10,IF(VLOOKUP($A137,Resultaten!$A:$P,13,FALSE)&gt;12,15,IF(VLOOKUP($A137,Resultaten!$A:$P,13,FALSE)&gt;6,20,IF(VLOOKUP($A137,Resultaten!$A:$P,13,FALSE)="",0,25)))))</f>
        <v>0</v>
      </c>
      <c r="U137" s="12">
        <f>IF(VLOOKUP($A137,Resultaten!$A:$P,6,FALSE)&gt;38,2,IF(VLOOKUP($A137,Resultaten!$A:$P,6,FALSE)&gt;28,4,IF(VLOOKUP($A137,Resultaten!$A:$P,6,FALSE)&gt;12,6,IF(VLOOKUP($A137,Resultaten!$A:$P,6,FALSE)&gt;6,8,IF(VLOOKUP($A137,Resultaten!$A:$P,6,FALSE)="",0,10)))))</f>
        <v>0</v>
      </c>
      <c r="V137" s="12">
        <f>IF(ISERROR(VLOOKUP($A137,BNT!$A:$H,3,FALSE)=TRUE),0,IF(VLOOKUP($A137,BNT!$A:$H,3,FALSE)="JA",2,0))</f>
        <v>0</v>
      </c>
      <c r="W137" s="14">
        <f>SUM(C137:E137)+SUM(S137:V137)</f>
        <v>17</v>
      </c>
    </row>
    <row r="138" spans="1:23" x14ac:dyDescent="0.25">
      <c r="A138" s="25">
        <v>1277</v>
      </c>
      <c r="B138" s="25" t="str">
        <f>VLOOKUP($A138,Para!$D$1:$E$996,2,FALSE)</f>
        <v>BBC Olympia Denderleeuw</v>
      </c>
      <c r="C138" s="18">
        <f>VLOOKUP($A138,'Score Algemeen'!$A$3:$S$968,5,FALSE)</f>
        <v>6</v>
      </c>
      <c r="D138" s="18">
        <f>VLOOKUP($A138,'Score Algemeen'!$A:$S,10,FALSE)</f>
        <v>5</v>
      </c>
      <c r="E138" s="18">
        <f>VLOOKUP($A138,'Score Algemeen'!$A:$S,19,FALSE)</f>
        <v>4</v>
      </c>
      <c r="F138" s="6">
        <f>IF(VLOOKUP($A138,Resultaten!$A:$P,10,FALSE)&gt;34,5,IF(VLOOKUP($A138,Resultaten!$A:$P,10,FALSE)&gt;26,10,IF(VLOOKUP($A138,Resultaten!$A:$P,10,FALSE)&gt;12,15,IF(VLOOKUP($A138,Resultaten!$A:$P,10,FALSE)&gt;6,20,IF(VLOOKUP($A138,Resultaten!$A:$P,10,FALSE)="",0,25)))))</f>
        <v>5</v>
      </c>
      <c r="G138" s="6">
        <f>IF(VLOOKUP($A138,Resultaten!$A:$P,3,FALSE)&gt;34,1,IF(VLOOKUP($A138,Resultaten!$A:$P,3,FALSE)&gt;26,2,IF(VLOOKUP($A138,Resultaten!$A:$P,3,FALSE)&gt;12,3,IF(VLOOKUP($A138,Resultaten!$A:$P,3,FALSE)&gt;6,4,IF(VLOOKUP($A138,Resultaten!$A:$P,3,FALSE)="",0,5)))))</f>
        <v>3</v>
      </c>
      <c r="H138" s="6">
        <f>IF(VLOOKUP($A138,Resultaten!$A:$P,11,FALSE)&gt;38,5,IF(VLOOKUP($A138,Resultaten!$A:$P,11,FALSE)&gt;28,10,IF(VLOOKUP($A138,Resultaten!$A:$P,11,FALSE)&gt;12,15,IF(VLOOKUP($A138,Resultaten!$A:$P,11,FALSE)&gt;6,20,IF(VLOOKUP($A138,Resultaten!$A:$P,11,FALSE)="",0,25)))))</f>
        <v>5</v>
      </c>
      <c r="I138" s="6">
        <f>IF(VLOOKUP($A138,Resultaten!$A:$P,4,FALSE)&gt;38,1,IF(VLOOKUP($A138,Resultaten!$A:$P,4,FALSE)&gt;28,2,IF(VLOOKUP($A138,Resultaten!$A:$P,4,FALSE)&gt;12,3,IF(VLOOKUP($A138,Resultaten!$A:$P,4,FALSE)&gt;6,4,IF(VLOOKUP($A138,Resultaten!$A:$P,4,FALSE)="",0,5)))))</f>
        <v>1</v>
      </c>
      <c r="J138" s="6">
        <f>IF(ISERROR(VLOOKUP($A138,BNT!$A:$H,5,FALSE)=TRUE),0,IF(VLOOKUP($A138,BNT!$A:$H,5,FALSE)="JA",2,0))</f>
        <v>0</v>
      </c>
      <c r="K138" s="6">
        <f>IF(ISERROR(VLOOKUP($A138,BNT!$A:$H,4,FALSE)=TRUE),0,IF(VLOOKUP($A138,BNT!$A:$H,4,FALSE)="JA",1,0))</f>
        <v>0</v>
      </c>
      <c r="L138" s="10">
        <f>SUM(C138:E138)+SUM(F138:K138)</f>
        <v>29</v>
      </c>
      <c r="M138" s="7">
        <f>IF(VLOOKUP($A138,Resultaten!$A:$P,11,FALSE)&gt;38,5,IF(VLOOKUP($A138,Resultaten!$A:$P,11,FALSE)&gt;28,10,IF(VLOOKUP($A138,Resultaten!$A:$P,11,FALSE)&gt;12,15,IF(VLOOKUP($A138,Resultaten!$A:$P,11,FALSE)&gt;6,20,IF(VLOOKUP($A138,Resultaten!$A:$P,11,FALSE)="",0,25)))))</f>
        <v>5</v>
      </c>
      <c r="N138" s="7">
        <f>IF(VLOOKUP($A138,Resultaten!$A:$P,12,FALSE)&gt;38,5,IF(VLOOKUP($A138,Resultaten!$A:$P,12,FALSE)&gt;28,10,IF(VLOOKUP($A138,Resultaten!$A:$P,12,FALSE)&gt;12,15,IF(VLOOKUP($A138,Resultaten!$A:$P,12,FALSE)&gt;6,20,IF(VLOOKUP($A138,Resultaten!$A:$P,12,FALSE)="",0,25)))))</f>
        <v>0</v>
      </c>
      <c r="O138" s="7">
        <f>IF(VLOOKUP($A138,Resultaten!$A:$P,5,FALSE)&gt;38,2,IF(VLOOKUP($A138,Resultaten!$A:$P,5,FALSE)&gt;28,4,IF(VLOOKUP($A138,Resultaten!$A:$P,5,FALSE)&gt;12,6,IF(VLOOKUP($A138,Resultaten!$A:$P,5,FALSE)&gt;6,8,IF(VLOOKUP($A138,Resultaten!$A:$P,5,FALSE)="",0,10)))))</f>
        <v>2</v>
      </c>
      <c r="P138" s="7">
        <f>IF(ISERROR(VLOOKUP($A138,BNT!$A:$H,4,FALSE)=TRUE),0,IF(VLOOKUP($A138,BNT!$A:$H,4,FALSE)="JA",2,0))</f>
        <v>0</v>
      </c>
      <c r="Q138" s="7">
        <f>IF(ISERROR(VLOOKUP($A138,BNT!$A:$H,3,FALSE)=TRUE),0,IF(VLOOKUP($A138,BNT!$A:$H,3,FALSE)="JA",1,0))</f>
        <v>0</v>
      </c>
      <c r="R138" s="16">
        <f>SUM(C138:E138)+SUM(M138:Q138)</f>
        <v>22</v>
      </c>
      <c r="S138" s="12">
        <f>IF(VLOOKUP($A138,Resultaten!$A:$P,12,FALSE)&gt;38,5,IF(VLOOKUP($A138,Resultaten!$A:$P,12,FALSE)&gt;28,10,IF(VLOOKUP($A138,Resultaten!$A:$P,12,FALSE)&gt;12,15,IF(VLOOKUP($A138,Resultaten!$A:$P,12,FALSE)&gt;6,20,IF(VLOOKUP($A138,Resultaten!$A:$P,12,FALSE)="",0,25)))))</f>
        <v>0</v>
      </c>
      <c r="T138" s="12">
        <f>IF(VLOOKUP($A138,Resultaten!$A:$P,13,FALSE)&gt;38,5,IF(VLOOKUP($A138,Resultaten!$A:$P,13,FALSE)&gt;28,10,IF(VLOOKUP($A138,Resultaten!$A:$P,13,FALSE)&gt;12,15,IF(VLOOKUP($A138,Resultaten!$A:$P,13,FALSE)&gt;6,20,IF(VLOOKUP($A138,Resultaten!$A:$P,13,FALSE)="",0,25)))))</f>
        <v>0</v>
      </c>
      <c r="U138" s="12">
        <f>IF(VLOOKUP($A138,Resultaten!$A:$P,6,FALSE)&gt;38,2,IF(VLOOKUP($A138,Resultaten!$A:$P,6,FALSE)&gt;28,4,IF(VLOOKUP($A138,Resultaten!$A:$P,6,FALSE)&gt;12,6,IF(VLOOKUP($A138,Resultaten!$A:$P,6,FALSE)&gt;6,8,IF(VLOOKUP($A138,Resultaten!$A:$P,6,FALSE)="",0,10)))))</f>
        <v>2</v>
      </c>
      <c r="V138" s="12">
        <f>IF(ISERROR(VLOOKUP($A138,BNT!$A:$H,3,FALSE)=TRUE),0,IF(VLOOKUP($A138,BNT!$A:$H,3,FALSE)="JA",2,0))</f>
        <v>0</v>
      </c>
      <c r="W138" s="14">
        <f>SUM(C138:E138)+SUM(S138:V138)</f>
        <v>17</v>
      </c>
    </row>
    <row r="139" spans="1:23" x14ac:dyDescent="0.25">
      <c r="A139" s="25">
        <v>908</v>
      </c>
      <c r="B139" s="25" t="str">
        <f>VLOOKUP($A139,Para!$D$1:$E$996,2,FALSE)</f>
        <v>BC Digiresto Knokke-Heist</v>
      </c>
      <c r="C139" s="18">
        <f>VLOOKUP($A139,'Score Algemeen'!$A$3:$S$968,5,FALSE)</f>
        <v>10</v>
      </c>
      <c r="D139" s="18">
        <f>VLOOKUP($A139,'Score Algemeen'!$A:$S,10,FALSE)</f>
        <v>3</v>
      </c>
      <c r="E139" s="18">
        <f>VLOOKUP($A139,'Score Algemeen'!$A:$S,19,FALSE)</f>
        <v>4</v>
      </c>
      <c r="F139" s="6">
        <f>IF(VLOOKUP($A139,Resultaten!$A:$P,10,FALSE)&gt;34,5,IF(VLOOKUP($A139,Resultaten!$A:$P,10,FALSE)&gt;26,10,IF(VLOOKUP($A139,Resultaten!$A:$P,10,FALSE)&gt;12,15,IF(VLOOKUP($A139,Resultaten!$A:$P,10,FALSE)&gt;6,20,IF(VLOOKUP($A139,Resultaten!$A:$P,10,FALSE)="",0,25)))))</f>
        <v>0</v>
      </c>
      <c r="G139" s="6">
        <f>IF(VLOOKUP($A139,Resultaten!$A:$P,3,FALSE)&gt;34,1,IF(VLOOKUP($A139,Resultaten!$A:$P,3,FALSE)&gt;26,2,IF(VLOOKUP($A139,Resultaten!$A:$P,3,FALSE)&gt;12,3,IF(VLOOKUP($A139,Resultaten!$A:$P,3,FALSE)&gt;6,4,IF(VLOOKUP($A139,Resultaten!$A:$P,3,FALSE)="",0,5)))))</f>
        <v>0</v>
      </c>
      <c r="H139" s="6">
        <f>IF(VLOOKUP($A139,Resultaten!$A:$P,11,FALSE)&gt;38,5,IF(VLOOKUP($A139,Resultaten!$A:$P,11,FALSE)&gt;28,10,IF(VLOOKUP($A139,Resultaten!$A:$P,11,FALSE)&gt;12,15,IF(VLOOKUP($A139,Resultaten!$A:$P,11,FALSE)&gt;6,20,IF(VLOOKUP($A139,Resultaten!$A:$P,11,FALSE)="",0,25)))))</f>
        <v>0</v>
      </c>
      <c r="I139" s="6">
        <f>IF(VLOOKUP($A139,Resultaten!$A:$P,4,FALSE)&gt;38,1,IF(VLOOKUP($A139,Resultaten!$A:$P,4,FALSE)&gt;28,2,IF(VLOOKUP($A139,Resultaten!$A:$P,4,FALSE)&gt;12,3,IF(VLOOKUP($A139,Resultaten!$A:$P,4,FALSE)&gt;6,4,IF(VLOOKUP($A139,Resultaten!$A:$P,4,FALSE)="",0,5)))))</f>
        <v>0</v>
      </c>
      <c r="J139" s="6">
        <f>IF(ISERROR(VLOOKUP($A139,BNT!$A:$H,5,FALSE)=TRUE),0,IF(VLOOKUP($A139,BNT!$A:$H,5,FALSE)="JA",2,0))</f>
        <v>0</v>
      </c>
      <c r="K139" s="6">
        <f>IF(ISERROR(VLOOKUP($A139,BNT!$A:$H,4,FALSE)=TRUE),0,IF(VLOOKUP($A139,BNT!$A:$H,4,FALSE)="JA",1,0))</f>
        <v>0</v>
      </c>
      <c r="L139" s="10">
        <f>SUM(C139:E139)+SUM(F139:K139)</f>
        <v>17</v>
      </c>
      <c r="M139" s="7">
        <f>IF(VLOOKUP($A139,Resultaten!$A:$P,11,FALSE)&gt;38,5,IF(VLOOKUP($A139,Resultaten!$A:$P,11,FALSE)&gt;28,10,IF(VLOOKUP($A139,Resultaten!$A:$P,11,FALSE)&gt;12,15,IF(VLOOKUP($A139,Resultaten!$A:$P,11,FALSE)&gt;6,20,IF(VLOOKUP($A139,Resultaten!$A:$P,11,FALSE)="",0,25)))))</f>
        <v>0</v>
      </c>
      <c r="N139" s="7">
        <f>IF(VLOOKUP($A139,Resultaten!$A:$P,12,FALSE)&gt;38,5,IF(VLOOKUP($A139,Resultaten!$A:$P,12,FALSE)&gt;28,10,IF(VLOOKUP($A139,Resultaten!$A:$P,12,FALSE)&gt;12,15,IF(VLOOKUP($A139,Resultaten!$A:$P,12,FALSE)&gt;6,20,IF(VLOOKUP($A139,Resultaten!$A:$P,12,FALSE)="",0,25)))))</f>
        <v>0</v>
      </c>
      <c r="O139" s="7">
        <f>IF(VLOOKUP($A139,Resultaten!$A:$P,5,FALSE)&gt;38,2,IF(VLOOKUP($A139,Resultaten!$A:$P,5,FALSE)&gt;28,4,IF(VLOOKUP($A139,Resultaten!$A:$P,5,FALSE)&gt;12,6,IF(VLOOKUP($A139,Resultaten!$A:$P,5,FALSE)&gt;6,8,IF(VLOOKUP($A139,Resultaten!$A:$P,5,FALSE)="",0,10)))))</f>
        <v>0</v>
      </c>
      <c r="P139" s="7">
        <f>IF(ISERROR(VLOOKUP($A139,BNT!$A:$H,4,FALSE)=TRUE),0,IF(VLOOKUP($A139,BNT!$A:$H,4,FALSE)="JA",2,0))</f>
        <v>0</v>
      </c>
      <c r="Q139" s="7">
        <f>IF(ISERROR(VLOOKUP($A139,BNT!$A:$H,3,FALSE)=TRUE),0,IF(VLOOKUP($A139,BNT!$A:$H,3,FALSE)="JA",1,0))</f>
        <v>0</v>
      </c>
      <c r="R139" s="16">
        <f>SUM(C139:E139)+SUM(M139:Q139)</f>
        <v>17</v>
      </c>
      <c r="S139" s="12">
        <f>IF(VLOOKUP($A139,Resultaten!$A:$P,12,FALSE)&gt;38,5,IF(VLOOKUP($A139,Resultaten!$A:$P,12,FALSE)&gt;28,10,IF(VLOOKUP($A139,Resultaten!$A:$P,12,FALSE)&gt;12,15,IF(VLOOKUP($A139,Resultaten!$A:$P,12,FALSE)&gt;6,20,IF(VLOOKUP($A139,Resultaten!$A:$P,12,FALSE)="",0,25)))))</f>
        <v>0</v>
      </c>
      <c r="T139" s="12">
        <f>IF(VLOOKUP($A139,Resultaten!$A:$P,13,FALSE)&gt;38,5,IF(VLOOKUP($A139,Resultaten!$A:$P,13,FALSE)&gt;28,10,IF(VLOOKUP($A139,Resultaten!$A:$P,13,FALSE)&gt;12,15,IF(VLOOKUP($A139,Resultaten!$A:$P,13,FALSE)&gt;6,20,IF(VLOOKUP($A139,Resultaten!$A:$P,13,FALSE)="",0,25)))))</f>
        <v>0</v>
      </c>
      <c r="U139" s="12">
        <f>IF(VLOOKUP($A139,Resultaten!$A:$P,6,FALSE)&gt;38,2,IF(VLOOKUP($A139,Resultaten!$A:$P,6,FALSE)&gt;28,4,IF(VLOOKUP($A139,Resultaten!$A:$P,6,FALSE)&gt;12,6,IF(VLOOKUP($A139,Resultaten!$A:$P,6,FALSE)&gt;6,8,IF(VLOOKUP($A139,Resultaten!$A:$P,6,FALSE)="",0,10)))))</f>
        <v>0</v>
      </c>
      <c r="V139" s="12">
        <f>IF(ISERROR(VLOOKUP($A139,BNT!$A:$H,3,FALSE)=TRUE),0,IF(VLOOKUP($A139,BNT!$A:$H,3,FALSE)="JA",2,0))</f>
        <v>0</v>
      </c>
      <c r="W139" s="14">
        <f>SUM(C139:E139)+SUM(S139:V139)</f>
        <v>17</v>
      </c>
    </row>
    <row r="140" spans="1:23" x14ac:dyDescent="0.25">
      <c r="A140" s="25">
        <v>1173</v>
      </c>
      <c r="B140" s="25" t="str">
        <f>VLOOKUP($A140,Para!$D$1:$E$996,2,FALSE)</f>
        <v>Telstar B.B.C. Mechelen</v>
      </c>
      <c r="C140" s="18">
        <f>VLOOKUP($A140,'Score Algemeen'!$A$3:$S$968,5,FALSE)</f>
        <v>10</v>
      </c>
      <c r="D140" s="18">
        <f>VLOOKUP($A140,'Score Algemeen'!$A:$S,10,FALSE)</f>
        <v>2</v>
      </c>
      <c r="E140" s="18">
        <f>VLOOKUP($A140,'Score Algemeen'!$A:$S,19,FALSE)</f>
        <v>5</v>
      </c>
      <c r="F140" s="6">
        <f>IF(VLOOKUP($A140,Resultaten!$A:$P,10,FALSE)&gt;34,5,IF(VLOOKUP($A140,Resultaten!$A:$P,10,FALSE)&gt;26,10,IF(VLOOKUP($A140,Resultaten!$A:$P,10,FALSE)&gt;12,15,IF(VLOOKUP($A140,Resultaten!$A:$P,10,FALSE)&gt;6,20,IF(VLOOKUP($A140,Resultaten!$A:$P,10,FALSE)="",0,25)))))</f>
        <v>0</v>
      </c>
      <c r="G140" s="6">
        <f>IF(VLOOKUP($A140,Resultaten!$A:$P,3,FALSE)&gt;34,1,IF(VLOOKUP($A140,Resultaten!$A:$P,3,FALSE)&gt;26,2,IF(VLOOKUP($A140,Resultaten!$A:$P,3,FALSE)&gt;12,3,IF(VLOOKUP($A140,Resultaten!$A:$P,3,FALSE)&gt;6,4,IF(VLOOKUP($A140,Resultaten!$A:$P,3,FALSE)="",0,5)))))</f>
        <v>0</v>
      </c>
      <c r="H140" s="6">
        <f>IF(VLOOKUP($A140,Resultaten!$A:$P,11,FALSE)&gt;38,5,IF(VLOOKUP($A140,Resultaten!$A:$P,11,FALSE)&gt;28,10,IF(VLOOKUP($A140,Resultaten!$A:$P,11,FALSE)&gt;12,15,IF(VLOOKUP($A140,Resultaten!$A:$P,11,FALSE)&gt;6,20,IF(VLOOKUP($A140,Resultaten!$A:$P,11,FALSE)="",0,25)))))</f>
        <v>0</v>
      </c>
      <c r="I140" s="6">
        <f>IF(VLOOKUP($A140,Resultaten!$A:$P,4,FALSE)&gt;38,1,IF(VLOOKUP($A140,Resultaten!$A:$P,4,FALSE)&gt;28,2,IF(VLOOKUP($A140,Resultaten!$A:$P,4,FALSE)&gt;12,3,IF(VLOOKUP($A140,Resultaten!$A:$P,4,FALSE)&gt;6,4,IF(VLOOKUP($A140,Resultaten!$A:$P,4,FALSE)="",0,5)))))</f>
        <v>0</v>
      </c>
      <c r="J140" s="6">
        <f>IF(ISERROR(VLOOKUP($A140,BNT!$A:$H,5,FALSE)=TRUE),0,IF(VLOOKUP($A140,BNT!$A:$H,5,FALSE)="JA",2,0))</f>
        <v>0</v>
      </c>
      <c r="K140" s="6">
        <f>IF(ISERROR(VLOOKUP($A140,BNT!$A:$H,4,FALSE)=TRUE),0,IF(VLOOKUP($A140,BNT!$A:$H,4,FALSE)="JA",1,0))</f>
        <v>0</v>
      </c>
      <c r="L140" s="10">
        <f>SUM(C140:E140)+SUM(F140:K140)</f>
        <v>17</v>
      </c>
      <c r="M140" s="7">
        <f>IF(VLOOKUP($A140,Resultaten!$A:$P,11,FALSE)&gt;38,5,IF(VLOOKUP($A140,Resultaten!$A:$P,11,FALSE)&gt;28,10,IF(VLOOKUP($A140,Resultaten!$A:$P,11,FALSE)&gt;12,15,IF(VLOOKUP($A140,Resultaten!$A:$P,11,FALSE)&gt;6,20,IF(VLOOKUP($A140,Resultaten!$A:$P,11,FALSE)="",0,25)))))</f>
        <v>0</v>
      </c>
      <c r="N140" s="7">
        <f>IF(VLOOKUP($A140,Resultaten!$A:$P,12,FALSE)&gt;38,5,IF(VLOOKUP($A140,Resultaten!$A:$P,12,FALSE)&gt;28,10,IF(VLOOKUP($A140,Resultaten!$A:$P,12,FALSE)&gt;12,15,IF(VLOOKUP($A140,Resultaten!$A:$P,12,FALSE)&gt;6,20,IF(VLOOKUP($A140,Resultaten!$A:$P,12,FALSE)="",0,25)))))</f>
        <v>0</v>
      </c>
      <c r="O140" s="7">
        <f>IF(VLOOKUP($A140,Resultaten!$A:$P,5,FALSE)&gt;38,2,IF(VLOOKUP($A140,Resultaten!$A:$P,5,FALSE)&gt;28,4,IF(VLOOKUP($A140,Resultaten!$A:$P,5,FALSE)&gt;12,6,IF(VLOOKUP($A140,Resultaten!$A:$P,5,FALSE)&gt;6,8,IF(VLOOKUP($A140,Resultaten!$A:$P,5,FALSE)="",0,10)))))</f>
        <v>0</v>
      </c>
      <c r="P140" s="7">
        <f>IF(ISERROR(VLOOKUP($A140,BNT!$A:$H,4,FALSE)=TRUE),0,IF(VLOOKUP($A140,BNT!$A:$H,4,FALSE)="JA",2,0))</f>
        <v>0</v>
      </c>
      <c r="Q140" s="7">
        <f>IF(ISERROR(VLOOKUP($A140,BNT!$A:$H,3,FALSE)=TRUE),0,IF(VLOOKUP($A140,BNT!$A:$H,3,FALSE)="JA",1,0))</f>
        <v>0</v>
      </c>
      <c r="R140" s="16">
        <f>SUM(C140:E140)+SUM(M140:Q140)</f>
        <v>17</v>
      </c>
      <c r="S140" s="12">
        <f>IF(VLOOKUP($A140,Resultaten!$A:$P,12,FALSE)&gt;38,5,IF(VLOOKUP($A140,Resultaten!$A:$P,12,FALSE)&gt;28,10,IF(VLOOKUP($A140,Resultaten!$A:$P,12,FALSE)&gt;12,15,IF(VLOOKUP($A140,Resultaten!$A:$P,12,FALSE)&gt;6,20,IF(VLOOKUP($A140,Resultaten!$A:$P,12,FALSE)="",0,25)))))</f>
        <v>0</v>
      </c>
      <c r="T140" s="12">
        <f>IF(VLOOKUP($A140,Resultaten!$A:$P,13,FALSE)&gt;38,5,IF(VLOOKUP($A140,Resultaten!$A:$P,13,FALSE)&gt;28,10,IF(VLOOKUP($A140,Resultaten!$A:$P,13,FALSE)&gt;12,15,IF(VLOOKUP($A140,Resultaten!$A:$P,13,FALSE)&gt;6,20,IF(VLOOKUP($A140,Resultaten!$A:$P,13,FALSE)="",0,25)))))</f>
        <v>0</v>
      </c>
      <c r="U140" s="12">
        <f>IF(VLOOKUP($A140,Resultaten!$A:$P,6,FALSE)&gt;38,2,IF(VLOOKUP($A140,Resultaten!$A:$P,6,FALSE)&gt;28,4,IF(VLOOKUP($A140,Resultaten!$A:$P,6,FALSE)&gt;12,6,IF(VLOOKUP($A140,Resultaten!$A:$P,6,FALSE)&gt;6,8,IF(VLOOKUP($A140,Resultaten!$A:$P,6,FALSE)="",0,10)))))</f>
        <v>0</v>
      </c>
      <c r="V140" s="12">
        <f>IF(ISERROR(VLOOKUP($A140,BNT!$A:$H,3,FALSE)=TRUE),0,IF(VLOOKUP($A140,BNT!$A:$H,3,FALSE)="JA",2,0))</f>
        <v>0</v>
      </c>
      <c r="W140" s="14">
        <f>SUM(C140:E140)+SUM(S140:V140)</f>
        <v>17</v>
      </c>
    </row>
    <row r="141" spans="1:23" x14ac:dyDescent="0.25">
      <c r="A141" s="25">
        <v>1207</v>
      </c>
      <c r="B141" s="25" t="str">
        <f>VLOOKUP($A141,Para!$D$1:$E$996,2,FALSE)</f>
        <v>Mibac Middelkerke</v>
      </c>
      <c r="C141" s="18">
        <f>VLOOKUP($A141,'Score Algemeen'!$A$3:$S$968,5,FALSE)</f>
        <v>10</v>
      </c>
      <c r="D141" s="18">
        <f>VLOOKUP($A141,'Score Algemeen'!$A:$S,10,FALSE)</f>
        <v>4</v>
      </c>
      <c r="E141" s="18">
        <f>VLOOKUP($A141,'Score Algemeen'!$A:$S,19,FALSE)</f>
        <v>3</v>
      </c>
      <c r="F141" s="6">
        <f>IF(VLOOKUP($A141,Resultaten!$A:$P,10,FALSE)&gt;34,5,IF(VLOOKUP($A141,Resultaten!$A:$P,10,FALSE)&gt;26,10,IF(VLOOKUP($A141,Resultaten!$A:$P,10,FALSE)&gt;12,15,IF(VLOOKUP($A141,Resultaten!$A:$P,10,FALSE)&gt;6,20,IF(VLOOKUP($A141,Resultaten!$A:$P,10,FALSE)="",0,25)))))</f>
        <v>5</v>
      </c>
      <c r="G141" s="6">
        <f>IF(VLOOKUP($A141,Resultaten!$A:$P,3,FALSE)&gt;34,1,IF(VLOOKUP($A141,Resultaten!$A:$P,3,FALSE)&gt;26,2,IF(VLOOKUP($A141,Resultaten!$A:$P,3,FALSE)&gt;12,3,IF(VLOOKUP($A141,Resultaten!$A:$P,3,FALSE)&gt;6,4,IF(VLOOKUP($A141,Resultaten!$A:$P,3,FALSE)="",0,5)))))</f>
        <v>0</v>
      </c>
      <c r="H141" s="6">
        <f>IF(VLOOKUP($A141,Resultaten!$A:$P,11,FALSE)&gt;38,5,IF(VLOOKUP($A141,Resultaten!$A:$P,11,FALSE)&gt;28,10,IF(VLOOKUP($A141,Resultaten!$A:$P,11,FALSE)&gt;12,15,IF(VLOOKUP($A141,Resultaten!$A:$P,11,FALSE)&gt;6,20,IF(VLOOKUP($A141,Resultaten!$A:$P,11,FALSE)="",0,25)))))</f>
        <v>0</v>
      </c>
      <c r="I141" s="6">
        <f>IF(VLOOKUP($A141,Resultaten!$A:$P,4,FALSE)&gt;38,1,IF(VLOOKUP($A141,Resultaten!$A:$P,4,FALSE)&gt;28,2,IF(VLOOKUP($A141,Resultaten!$A:$P,4,FALSE)&gt;12,3,IF(VLOOKUP($A141,Resultaten!$A:$P,4,FALSE)&gt;6,4,IF(VLOOKUP($A141,Resultaten!$A:$P,4,FALSE)="",0,5)))))</f>
        <v>0</v>
      </c>
      <c r="J141" s="6">
        <f>IF(ISERROR(VLOOKUP($A141,BNT!$A:$H,5,FALSE)=TRUE),0,IF(VLOOKUP($A141,BNT!$A:$H,5,FALSE)="JA",2,0))</f>
        <v>0</v>
      </c>
      <c r="K141" s="6">
        <f>IF(ISERROR(VLOOKUP($A141,BNT!$A:$H,4,FALSE)=TRUE),0,IF(VLOOKUP($A141,BNT!$A:$H,4,FALSE)="JA",1,0))</f>
        <v>0</v>
      </c>
      <c r="L141" s="10">
        <f>SUM(C141:E141)+SUM(F141:K141)</f>
        <v>22</v>
      </c>
      <c r="M141" s="7">
        <f>IF(VLOOKUP($A141,Resultaten!$A:$P,11,FALSE)&gt;38,5,IF(VLOOKUP($A141,Resultaten!$A:$P,11,FALSE)&gt;28,10,IF(VLOOKUP($A141,Resultaten!$A:$P,11,FALSE)&gt;12,15,IF(VLOOKUP($A141,Resultaten!$A:$P,11,FALSE)&gt;6,20,IF(VLOOKUP($A141,Resultaten!$A:$P,11,FALSE)="",0,25)))))</f>
        <v>0</v>
      </c>
      <c r="N141" s="7">
        <f>IF(VLOOKUP($A141,Resultaten!$A:$P,12,FALSE)&gt;38,5,IF(VLOOKUP($A141,Resultaten!$A:$P,12,FALSE)&gt;28,10,IF(VLOOKUP($A141,Resultaten!$A:$P,12,FALSE)&gt;12,15,IF(VLOOKUP($A141,Resultaten!$A:$P,12,FALSE)&gt;6,20,IF(VLOOKUP($A141,Resultaten!$A:$P,12,FALSE)="",0,25)))))</f>
        <v>0</v>
      </c>
      <c r="O141" s="7">
        <f>IF(VLOOKUP($A141,Resultaten!$A:$P,5,FALSE)&gt;38,2,IF(VLOOKUP($A141,Resultaten!$A:$P,5,FALSE)&gt;28,4,IF(VLOOKUP($A141,Resultaten!$A:$P,5,FALSE)&gt;12,6,IF(VLOOKUP($A141,Resultaten!$A:$P,5,FALSE)&gt;6,8,IF(VLOOKUP($A141,Resultaten!$A:$P,5,FALSE)="",0,10)))))</f>
        <v>0</v>
      </c>
      <c r="P141" s="7">
        <f>IF(ISERROR(VLOOKUP($A141,BNT!$A:$H,4,FALSE)=TRUE),0,IF(VLOOKUP($A141,BNT!$A:$H,4,FALSE)="JA",2,0))</f>
        <v>0</v>
      </c>
      <c r="Q141" s="7">
        <f>IF(ISERROR(VLOOKUP($A141,BNT!$A:$H,3,FALSE)=TRUE),0,IF(VLOOKUP($A141,BNT!$A:$H,3,FALSE)="JA",1,0))</f>
        <v>0</v>
      </c>
      <c r="R141" s="16">
        <f>SUM(C141:E141)+SUM(M141:Q141)</f>
        <v>17</v>
      </c>
      <c r="S141" s="12">
        <f>IF(VLOOKUP($A141,Resultaten!$A:$P,12,FALSE)&gt;38,5,IF(VLOOKUP($A141,Resultaten!$A:$P,12,FALSE)&gt;28,10,IF(VLOOKUP($A141,Resultaten!$A:$P,12,FALSE)&gt;12,15,IF(VLOOKUP($A141,Resultaten!$A:$P,12,FALSE)&gt;6,20,IF(VLOOKUP($A141,Resultaten!$A:$P,12,FALSE)="",0,25)))))</f>
        <v>0</v>
      </c>
      <c r="T141" s="12">
        <f>IF(VLOOKUP($A141,Resultaten!$A:$P,13,FALSE)&gt;38,5,IF(VLOOKUP($A141,Resultaten!$A:$P,13,FALSE)&gt;28,10,IF(VLOOKUP($A141,Resultaten!$A:$P,13,FALSE)&gt;12,15,IF(VLOOKUP($A141,Resultaten!$A:$P,13,FALSE)&gt;6,20,IF(VLOOKUP($A141,Resultaten!$A:$P,13,FALSE)="",0,25)))))</f>
        <v>0</v>
      </c>
      <c r="U141" s="12">
        <f>IF(VLOOKUP($A141,Resultaten!$A:$P,6,FALSE)&gt;38,2,IF(VLOOKUP($A141,Resultaten!$A:$P,6,FALSE)&gt;28,4,IF(VLOOKUP($A141,Resultaten!$A:$P,6,FALSE)&gt;12,6,IF(VLOOKUP($A141,Resultaten!$A:$P,6,FALSE)&gt;6,8,IF(VLOOKUP($A141,Resultaten!$A:$P,6,FALSE)="",0,10)))))</f>
        <v>0</v>
      </c>
      <c r="V141" s="12">
        <f>IF(ISERROR(VLOOKUP($A141,BNT!$A:$H,3,FALSE)=TRUE),0,IF(VLOOKUP($A141,BNT!$A:$H,3,FALSE)="JA",2,0))</f>
        <v>0</v>
      </c>
      <c r="W141" s="14">
        <f>SUM(C141:E141)+SUM(S141:V141)</f>
        <v>17</v>
      </c>
    </row>
    <row r="142" spans="1:23" x14ac:dyDescent="0.25">
      <c r="A142" s="25">
        <v>1250</v>
      </c>
      <c r="B142" s="25" t="str">
        <f>VLOOKUP($A142,Para!$D$1:$E$996,2,FALSE)</f>
        <v>Essense Esbac</v>
      </c>
      <c r="C142" s="18">
        <f>VLOOKUP($A142,'Score Algemeen'!$A$3:$S$968,5,FALSE)</f>
        <v>10</v>
      </c>
      <c r="D142" s="18">
        <f>VLOOKUP($A142,'Score Algemeen'!$A:$S,10,FALSE)</f>
        <v>2</v>
      </c>
      <c r="E142" s="18">
        <f>VLOOKUP($A142,'Score Algemeen'!$A:$S,19,FALSE)</f>
        <v>5</v>
      </c>
      <c r="F142" s="6">
        <f>IF(VLOOKUP($A142,Resultaten!$A:$P,10,FALSE)&gt;34,5,IF(VLOOKUP($A142,Resultaten!$A:$P,10,FALSE)&gt;26,10,IF(VLOOKUP($A142,Resultaten!$A:$P,10,FALSE)&gt;12,15,IF(VLOOKUP($A142,Resultaten!$A:$P,10,FALSE)&gt;6,20,IF(VLOOKUP($A142,Resultaten!$A:$P,10,FALSE)="",0,25)))))</f>
        <v>0</v>
      </c>
      <c r="G142" s="6">
        <f>IF(VLOOKUP($A142,Resultaten!$A:$P,3,FALSE)&gt;34,1,IF(VLOOKUP($A142,Resultaten!$A:$P,3,FALSE)&gt;26,2,IF(VLOOKUP($A142,Resultaten!$A:$P,3,FALSE)&gt;12,3,IF(VLOOKUP($A142,Resultaten!$A:$P,3,FALSE)&gt;6,4,IF(VLOOKUP($A142,Resultaten!$A:$P,3,FALSE)="",0,5)))))</f>
        <v>0</v>
      </c>
      <c r="H142" s="6">
        <f>IF(VLOOKUP($A142,Resultaten!$A:$P,11,FALSE)&gt;38,5,IF(VLOOKUP($A142,Resultaten!$A:$P,11,FALSE)&gt;28,10,IF(VLOOKUP($A142,Resultaten!$A:$P,11,FALSE)&gt;12,15,IF(VLOOKUP($A142,Resultaten!$A:$P,11,FALSE)&gt;6,20,IF(VLOOKUP($A142,Resultaten!$A:$P,11,FALSE)="",0,25)))))</f>
        <v>0</v>
      </c>
      <c r="I142" s="6">
        <f>IF(VLOOKUP($A142,Resultaten!$A:$P,4,FALSE)&gt;38,1,IF(VLOOKUP($A142,Resultaten!$A:$P,4,FALSE)&gt;28,2,IF(VLOOKUP($A142,Resultaten!$A:$P,4,FALSE)&gt;12,3,IF(VLOOKUP($A142,Resultaten!$A:$P,4,FALSE)&gt;6,4,IF(VLOOKUP($A142,Resultaten!$A:$P,4,FALSE)="",0,5)))))</f>
        <v>0</v>
      </c>
      <c r="J142" s="6">
        <f>IF(ISERROR(VLOOKUP($A142,BNT!$A:$H,5,FALSE)=TRUE),0,IF(VLOOKUP($A142,BNT!$A:$H,5,FALSE)="JA",2,0))</f>
        <v>0</v>
      </c>
      <c r="K142" s="6">
        <f>IF(ISERROR(VLOOKUP($A142,BNT!$A:$H,4,FALSE)=TRUE),0,IF(VLOOKUP($A142,BNT!$A:$H,4,FALSE)="JA",1,0))</f>
        <v>0</v>
      </c>
      <c r="L142" s="10">
        <f>SUM(C142:E142)+SUM(F142:K142)</f>
        <v>17</v>
      </c>
      <c r="M142" s="7">
        <f>IF(VLOOKUP($A142,Resultaten!$A:$P,11,FALSE)&gt;38,5,IF(VLOOKUP($A142,Resultaten!$A:$P,11,FALSE)&gt;28,10,IF(VLOOKUP($A142,Resultaten!$A:$P,11,FALSE)&gt;12,15,IF(VLOOKUP($A142,Resultaten!$A:$P,11,FALSE)&gt;6,20,IF(VLOOKUP($A142,Resultaten!$A:$P,11,FALSE)="",0,25)))))</f>
        <v>0</v>
      </c>
      <c r="N142" s="7">
        <f>IF(VLOOKUP($A142,Resultaten!$A:$P,12,FALSE)&gt;38,5,IF(VLOOKUP($A142,Resultaten!$A:$P,12,FALSE)&gt;28,10,IF(VLOOKUP($A142,Resultaten!$A:$P,12,FALSE)&gt;12,15,IF(VLOOKUP($A142,Resultaten!$A:$P,12,FALSE)&gt;6,20,IF(VLOOKUP($A142,Resultaten!$A:$P,12,FALSE)="",0,25)))))</f>
        <v>0</v>
      </c>
      <c r="O142" s="7">
        <f>IF(VLOOKUP($A142,Resultaten!$A:$P,5,FALSE)&gt;38,2,IF(VLOOKUP($A142,Resultaten!$A:$P,5,FALSE)&gt;28,4,IF(VLOOKUP($A142,Resultaten!$A:$P,5,FALSE)&gt;12,6,IF(VLOOKUP($A142,Resultaten!$A:$P,5,FALSE)&gt;6,8,IF(VLOOKUP($A142,Resultaten!$A:$P,5,FALSE)="",0,10)))))</f>
        <v>0</v>
      </c>
      <c r="P142" s="7">
        <f>IF(ISERROR(VLOOKUP($A142,BNT!$A:$H,4,FALSE)=TRUE),0,IF(VLOOKUP($A142,BNT!$A:$H,4,FALSE)="JA",2,0))</f>
        <v>0</v>
      </c>
      <c r="Q142" s="7">
        <f>IF(ISERROR(VLOOKUP($A142,BNT!$A:$H,3,FALSE)=TRUE),0,IF(VLOOKUP($A142,BNT!$A:$H,3,FALSE)="JA",1,0))</f>
        <v>0</v>
      </c>
      <c r="R142" s="16">
        <f>SUM(C142:E142)+SUM(M142:Q142)</f>
        <v>17</v>
      </c>
      <c r="S142" s="12">
        <f>IF(VLOOKUP($A142,Resultaten!$A:$P,12,FALSE)&gt;38,5,IF(VLOOKUP($A142,Resultaten!$A:$P,12,FALSE)&gt;28,10,IF(VLOOKUP($A142,Resultaten!$A:$P,12,FALSE)&gt;12,15,IF(VLOOKUP($A142,Resultaten!$A:$P,12,FALSE)&gt;6,20,IF(VLOOKUP($A142,Resultaten!$A:$P,12,FALSE)="",0,25)))))</f>
        <v>0</v>
      </c>
      <c r="T142" s="12">
        <f>IF(VLOOKUP($A142,Resultaten!$A:$P,13,FALSE)&gt;38,5,IF(VLOOKUP($A142,Resultaten!$A:$P,13,FALSE)&gt;28,10,IF(VLOOKUP($A142,Resultaten!$A:$P,13,FALSE)&gt;12,15,IF(VLOOKUP($A142,Resultaten!$A:$P,13,FALSE)&gt;6,20,IF(VLOOKUP($A142,Resultaten!$A:$P,13,FALSE)="",0,25)))))</f>
        <v>0</v>
      </c>
      <c r="U142" s="12">
        <f>IF(VLOOKUP($A142,Resultaten!$A:$P,6,FALSE)&gt;38,2,IF(VLOOKUP($A142,Resultaten!$A:$P,6,FALSE)&gt;28,4,IF(VLOOKUP($A142,Resultaten!$A:$P,6,FALSE)&gt;12,6,IF(VLOOKUP($A142,Resultaten!$A:$P,6,FALSE)&gt;6,8,IF(VLOOKUP($A142,Resultaten!$A:$P,6,FALSE)="",0,10)))))</f>
        <v>0</v>
      </c>
      <c r="V142" s="12">
        <f>IF(ISERROR(VLOOKUP($A142,BNT!$A:$H,3,FALSE)=TRUE),0,IF(VLOOKUP($A142,BNT!$A:$H,3,FALSE)="JA",2,0))</f>
        <v>0</v>
      </c>
      <c r="W142" s="14">
        <f>SUM(C142:E142)+SUM(S142:V142)</f>
        <v>17</v>
      </c>
    </row>
    <row r="143" spans="1:23" x14ac:dyDescent="0.25">
      <c r="A143" s="25">
        <v>1476</v>
      </c>
      <c r="B143" s="25" t="str">
        <f>VLOOKUP($A143,Para!$D$1:$E$996,2,FALSE)</f>
        <v>BBC Alsemberg</v>
      </c>
      <c r="C143" s="18">
        <f>VLOOKUP($A143,'Score Algemeen'!$A$3:$S$968,5,FALSE)</f>
        <v>10</v>
      </c>
      <c r="D143" s="18">
        <f>VLOOKUP($A143,'Score Algemeen'!$A:$S,10,FALSE)</f>
        <v>2</v>
      </c>
      <c r="E143" s="18">
        <f>VLOOKUP($A143,'Score Algemeen'!$A:$S,19,FALSE)</f>
        <v>5</v>
      </c>
      <c r="F143" s="6">
        <f>IF(VLOOKUP($A143,Resultaten!$A:$P,10,FALSE)&gt;34,5,IF(VLOOKUP($A143,Resultaten!$A:$P,10,FALSE)&gt;26,10,IF(VLOOKUP($A143,Resultaten!$A:$P,10,FALSE)&gt;12,15,IF(VLOOKUP($A143,Resultaten!$A:$P,10,FALSE)&gt;6,20,IF(VLOOKUP($A143,Resultaten!$A:$P,10,FALSE)="",0,25)))))</f>
        <v>0</v>
      </c>
      <c r="G143" s="6">
        <f>IF(VLOOKUP($A143,Resultaten!$A:$P,3,FALSE)&gt;34,1,IF(VLOOKUP($A143,Resultaten!$A:$P,3,FALSE)&gt;26,2,IF(VLOOKUP($A143,Resultaten!$A:$P,3,FALSE)&gt;12,3,IF(VLOOKUP($A143,Resultaten!$A:$P,3,FALSE)&gt;6,4,IF(VLOOKUP($A143,Resultaten!$A:$P,3,FALSE)="",0,5)))))</f>
        <v>0</v>
      </c>
      <c r="H143" s="6">
        <f>IF(VLOOKUP($A143,Resultaten!$A:$P,11,FALSE)&gt;38,5,IF(VLOOKUP($A143,Resultaten!$A:$P,11,FALSE)&gt;28,10,IF(VLOOKUP($A143,Resultaten!$A:$P,11,FALSE)&gt;12,15,IF(VLOOKUP($A143,Resultaten!$A:$P,11,FALSE)&gt;6,20,IF(VLOOKUP($A143,Resultaten!$A:$P,11,FALSE)="",0,25)))))</f>
        <v>0</v>
      </c>
      <c r="I143" s="6">
        <f>IF(VLOOKUP($A143,Resultaten!$A:$P,4,FALSE)&gt;38,1,IF(VLOOKUP($A143,Resultaten!$A:$P,4,FALSE)&gt;28,2,IF(VLOOKUP($A143,Resultaten!$A:$P,4,FALSE)&gt;12,3,IF(VLOOKUP($A143,Resultaten!$A:$P,4,FALSE)&gt;6,4,IF(VLOOKUP($A143,Resultaten!$A:$P,4,FALSE)="",0,5)))))</f>
        <v>0</v>
      </c>
      <c r="J143" s="6">
        <f>IF(ISERROR(VLOOKUP($A143,BNT!$A:$H,5,FALSE)=TRUE),0,IF(VLOOKUP($A143,BNT!$A:$H,5,FALSE)="JA",2,0))</f>
        <v>0</v>
      </c>
      <c r="K143" s="6">
        <f>IF(ISERROR(VLOOKUP($A143,BNT!$A:$H,4,FALSE)=TRUE),0,IF(VLOOKUP($A143,BNT!$A:$H,4,FALSE)="JA",1,0))</f>
        <v>0</v>
      </c>
      <c r="L143" s="10">
        <f>SUM(C143:E143)+SUM(F143:K143)</f>
        <v>17</v>
      </c>
      <c r="M143" s="7">
        <f>IF(VLOOKUP($A143,Resultaten!$A:$P,11,FALSE)&gt;38,5,IF(VLOOKUP($A143,Resultaten!$A:$P,11,FALSE)&gt;28,10,IF(VLOOKUP($A143,Resultaten!$A:$P,11,FALSE)&gt;12,15,IF(VLOOKUP($A143,Resultaten!$A:$P,11,FALSE)&gt;6,20,IF(VLOOKUP($A143,Resultaten!$A:$P,11,FALSE)="",0,25)))))</f>
        <v>0</v>
      </c>
      <c r="N143" s="7">
        <f>IF(VLOOKUP($A143,Resultaten!$A:$P,12,FALSE)&gt;38,5,IF(VLOOKUP($A143,Resultaten!$A:$P,12,FALSE)&gt;28,10,IF(VLOOKUP($A143,Resultaten!$A:$P,12,FALSE)&gt;12,15,IF(VLOOKUP($A143,Resultaten!$A:$P,12,FALSE)&gt;6,20,IF(VLOOKUP($A143,Resultaten!$A:$P,12,FALSE)="",0,25)))))</f>
        <v>0</v>
      </c>
      <c r="O143" s="7">
        <f>IF(VLOOKUP($A143,Resultaten!$A:$P,5,FALSE)&gt;38,2,IF(VLOOKUP($A143,Resultaten!$A:$P,5,FALSE)&gt;28,4,IF(VLOOKUP($A143,Resultaten!$A:$P,5,FALSE)&gt;12,6,IF(VLOOKUP($A143,Resultaten!$A:$P,5,FALSE)&gt;6,8,IF(VLOOKUP($A143,Resultaten!$A:$P,5,FALSE)="",0,10)))))</f>
        <v>0</v>
      </c>
      <c r="P143" s="7">
        <f>IF(ISERROR(VLOOKUP($A143,BNT!$A:$H,4,FALSE)=TRUE),0,IF(VLOOKUP($A143,BNT!$A:$H,4,FALSE)="JA",2,0))</f>
        <v>0</v>
      </c>
      <c r="Q143" s="7">
        <f>IF(ISERROR(VLOOKUP($A143,BNT!$A:$H,3,FALSE)=TRUE),0,IF(VLOOKUP($A143,BNT!$A:$H,3,FALSE)="JA",1,0))</f>
        <v>0</v>
      </c>
      <c r="R143" s="16">
        <f>SUM(C143:E143)+SUM(M143:Q143)</f>
        <v>17</v>
      </c>
      <c r="S143" s="12">
        <f>IF(VLOOKUP($A143,Resultaten!$A:$P,12,FALSE)&gt;38,5,IF(VLOOKUP($A143,Resultaten!$A:$P,12,FALSE)&gt;28,10,IF(VLOOKUP($A143,Resultaten!$A:$P,12,FALSE)&gt;12,15,IF(VLOOKUP($A143,Resultaten!$A:$P,12,FALSE)&gt;6,20,IF(VLOOKUP($A143,Resultaten!$A:$P,12,FALSE)="",0,25)))))</f>
        <v>0</v>
      </c>
      <c r="T143" s="12">
        <f>IF(VLOOKUP($A143,Resultaten!$A:$P,13,FALSE)&gt;38,5,IF(VLOOKUP($A143,Resultaten!$A:$P,13,FALSE)&gt;28,10,IF(VLOOKUP($A143,Resultaten!$A:$P,13,FALSE)&gt;12,15,IF(VLOOKUP($A143,Resultaten!$A:$P,13,FALSE)&gt;6,20,IF(VLOOKUP($A143,Resultaten!$A:$P,13,FALSE)="",0,25)))))</f>
        <v>0</v>
      </c>
      <c r="U143" s="12">
        <f>IF(VLOOKUP($A143,Resultaten!$A:$P,6,FALSE)&gt;38,2,IF(VLOOKUP($A143,Resultaten!$A:$P,6,FALSE)&gt;28,4,IF(VLOOKUP($A143,Resultaten!$A:$P,6,FALSE)&gt;12,6,IF(VLOOKUP($A143,Resultaten!$A:$P,6,FALSE)&gt;6,8,IF(VLOOKUP($A143,Resultaten!$A:$P,6,FALSE)="",0,10)))))</f>
        <v>0</v>
      </c>
      <c r="V143" s="12">
        <f>IF(ISERROR(VLOOKUP($A143,BNT!$A:$H,3,FALSE)=TRUE),0,IF(VLOOKUP($A143,BNT!$A:$H,3,FALSE)="JA",2,0))</f>
        <v>0</v>
      </c>
      <c r="W143" s="14">
        <f>SUM(C143:E143)+SUM(S143:V143)</f>
        <v>17</v>
      </c>
    </row>
    <row r="144" spans="1:23" x14ac:dyDescent="0.25">
      <c r="A144" s="25">
        <v>1604</v>
      </c>
      <c r="B144" s="25" t="str">
        <f>VLOOKUP($A144,Para!$D$1:$E$996,2,FALSE)</f>
        <v>BBC Putte</v>
      </c>
      <c r="C144" s="18">
        <f>VLOOKUP($A144,'Score Algemeen'!$A$3:$S$968,5,FALSE)</f>
        <v>10</v>
      </c>
      <c r="D144" s="18">
        <f>VLOOKUP($A144,'Score Algemeen'!$A:$S,10,FALSE)</f>
        <v>2</v>
      </c>
      <c r="E144" s="18">
        <f>VLOOKUP($A144,'Score Algemeen'!$A:$S,19,FALSE)</f>
        <v>5</v>
      </c>
      <c r="F144" s="6">
        <f>IF(VLOOKUP($A144,Resultaten!$A:$P,10,FALSE)&gt;34,5,IF(VLOOKUP($A144,Resultaten!$A:$P,10,FALSE)&gt;26,10,IF(VLOOKUP($A144,Resultaten!$A:$P,10,FALSE)&gt;12,15,IF(VLOOKUP($A144,Resultaten!$A:$P,10,FALSE)&gt;6,20,IF(VLOOKUP($A144,Resultaten!$A:$P,10,FALSE)="",0,25)))))</f>
        <v>0</v>
      </c>
      <c r="G144" s="6">
        <f>IF(VLOOKUP($A144,Resultaten!$A:$P,3,FALSE)&gt;34,1,IF(VLOOKUP($A144,Resultaten!$A:$P,3,FALSE)&gt;26,2,IF(VLOOKUP($A144,Resultaten!$A:$P,3,FALSE)&gt;12,3,IF(VLOOKUP($A144,Resultaten!$A:$P,3,FALSE)&gt;6,4,IF(VLOOKUP($A144,Resultaten!$A:$P,3,FALSE)="",0,5)))))</f>
        <v>0</v>
      </c>
      <c r="H144" s="6">
        <f>IF(VLOOKUP($A144,Resultaten!$A:$P,11,FALSE)&gt;38,5,IF(VLOOKUP($A144,Resultaten!$A:$P,11,FALSE)&gt;28,10,IF(VLOOKUP($A144,Resultaten!$A:$P,11,FALSE)&gt;12,15,IF(VLOOKUP($A144,Resultaten!$A:$P,11,FALSE)&gt;6,20,IF(VLOOKUP($A144,Resultaten!$A:$P,11,FALSE)="",0,25)))))</f>
        <v>0</v>
      </c>
      <c r="I144" s="6">
        <f>IF(VLOOKUP($A144,Resultaten!$A:$P,4,FALSE)&gt;38,1,IF(VLOOKUP($A144,Resultaten!$A:$P,4,FALSE)&gt;28,2,IF(VLOOKUP($A144,Resultaten!$A:$P,4,FALSE)&gt;12,3,IF(VLOOKUP($A144,Resultaten!$A:$P,4,FALSE)&gt;6,4,IF(VLOOKUP($A144,Resultaten!$A:$P,4,FALSE)="",0,5)))))</f>
        <v>0</v>
      </c>
      <c r="J144" s="6">
        <f>IF(ISERROR(VLOOKUP($A144,BNT!$A:$H,5,FALSE)=TRUE),0,IF(VLOOKUP($A144,BNT!$A:$H,5,FALSE)="JA",2,0))</f>
        <v>0</v>
      </c>
      <c r="K144" s="6">
        <f>IF(ISERROR(VLOOKUP($A144,BNT!$A:$H,4,FALSE)=TRUE),0,IF(VLOOKUP($A144,BNT!$A:$H,4,FALSE)="JA",1,0))</f>
        <v>0</v>
      </c>
      <c r="L144" s="10">
        <f>SUM(C144:E144)+SUM(F144:K144)</f>
        <v>17</v>
      </c>
      <c r="M144" s="7">
        <f>IF(VLOOKUP($A144,Resultaten!$A:$P,11,FALSE)&gt;38,5,IF(VLOOKUP($A144,Resultaten!$A:$P,11,FALSE)&gt;28,10,IF(VLOOKUP($A144,Resultaten!$A:$P,11,FALSE)&gt;12,15,IF(VLOOKUP($A144,Resultaten!$A:$P,11,FALSE)&gt;6,20,IF(VLOOKUP($A144,Resultaten!$A:$P,11,FALSE)="",0,25)))))</f>
        <v>0</v>
      </c>
      <c r="N144" s="7">
        <f>IF(VLOOKUP($A144,Resultaten!$A:$P,12,FALSE)&gt;38,5,IF(VLOOKUP($A144,Resultaten!$A:$P,12,FALSE)&gt;28,10,IF(VLOOKUP($A144,Resultaten!$A:$P,12,FALSE)&gt;12,15,IF(VLOOKUP($A144,Resultaten!$A:$P,12,FALSE)&gt;6,20,IF(VLOOKUP($A144,Resultaten!$A:$P,12,FALSE)="",0,25)))))</f>
        <v>0</v>
      </c>
      <c r="O144" s="7">
        <f>IF(VLOOKUP($A144,Resultaten!$A:$P,5,FALSE)&gt;38,2,IF(VLOOKUP($A144,Resultaten!$A:$P,5,FALSE)&gt;28,4,IF(VLOOKUP($A144,Resultaten!$A:$P,5,FALSE)&gt;12,6,IF(VLOOKUP($A144,Resultaten!$A:$P,5,FALSE)&gt;6,8,IF(VLOOKUP($A144,Resultaten!$A:$P,5,FALSE)="",0,10)))))</f>
        <v>0</v>
      </c>
      <c r="P144" s="7">
        <f>IF(ISERROR(VLOOKUP($A144,BNT!$A:$H,4,FALSE)=TRUE),0,IF(VLOOKUP($A144,BNT!$A:$H,4,FALSE)="JA",2,0))</f>
        <v>0</v>
      </c>
      <c r="Q144" s="7">
        <f>IF(ISERROR(VLOOKUP($A144,BNT!$A:$H,3,FALSE)=TRUE),0,IF(VLOOKUP($A144,BNT!$A:$H,3,FALSE)="JA",1,0))</f>
        <v>0</v>
      </c>
      <c r="R144" s="16">
        <f>SUM(C144:E144)+SUM(M144:Q144)</f>
        <v>17</v>
      </c>
      <c r="S144" s="12">
        <f>IF(VLOOKUP($A144,Resultaten!$A:$P,12,FALSE)&gt;38,5,IF(VLOOKUP($A144,Resultaten!$A:$P,12,FALSE)&gt;28,10,IF(VLOOKUP($A144,Resultaten!$A:$P,12,FALSE)&gt;12,15,IF(VLOOKUP($A144,Resultaten!$A:$P,12,FALSE)&gt;6,20,IF(VLOOKUP($A144,Resultaten!$A:$P,12,FALSE)="",0,25)))))</f>
        <v>0</v>
      </c>
      <c r="T144" s="12">
        <f>IF(VLOOKUP($A144,Resultaten!$A:$P,13,FALSE)&gt;38,5,IF(VLOOKUP($A144,Resultaten!$A:$P,13,FALSE)&gt;28,10,IF(VLOOKUP($A144,Resultaten!$A:$P,13,FALSE)&gt;12,15,IF(VLOOKUP($A144,Resultaten!$A:$P,13,FALSE)&gt;6,20,IF(VLOOKUP($A144,Resultaten!$A:$P,13,FALSE)="",0,25)))))</f>
        <v>0</v>
      </c>
      <c r="U144" s="12">
        <f>IF(VLOOKUP($A144,Resultaten!$A:$P,6,FALSE)&gt;38,2,IF(VLOOKUP($A144,Resultaten!$A:$P,6,FALSE)&gt;28,4,IF(VLOOKUP($A144,Resultaten!$A:$P,6,FALSE)&gt;12,6,IF(VLOOKUP($A144,Resultaten!$A:$P,6,FALSE)&gt;6,8,IF(VLOOKUP($A144,Resultaten!$A:$P,6,FALSE)="",0,10)))))</f>
        <v>0</v>
      </c>
      <c r="V144" s="12">
        <f>IF(ISERROR(VLOOKUP($A144,BNT!$A:$H,3,FALSE)=TRUE),0,IF(VLOOKUP($A144,BNT!$A:$H,3,FALSE)="JA",2,0))</f>
        <v>0</v>
      </c>
      <c r="W144" s="14">
        <f>SUM(C144:E144)+SUM(S144:V144)</f>
        <v>17</v>
      </c>
    </row>
    <row r="145" spans="1:23" x14ac:dyDescent="0.25">
      <c r="A145" s="25">
        <v>1634</v>
      </c>
      <c r="B145" s="25" t="str">
        <f>VLOOKUP($A145,Para!$D$1:$E$996,2,FALSE)</f>
        <v>BBC Schelle</v>
      </c>
      <c r="C145" s="18">
        <f>VLOOKUP($A145,'Score Algemeen'!$A$3:$S$968,5,FALSE)</f>
        <v>8</v>
      </c>
      <c r="D145" s="18">
        <f>VLOOKUP($A145,'Score Algemeen'!$A:$S,10,FALSE)</f>
        <v>4</v>
      </c>
      <c r="E145" s="18">
        <f>VLOOKUP($A145,'Score Algemeen'!$A:$S,19,FALSE)</f>
        <v>5</v>
      </c>
      <c r="F145" s="6">
        <f>IF(VLOOKUP($A145,Resultaten!$A:$P,10,FALSE)&gt;34,5,IF(VLOOKUP($A145,Resultaten!$A:$P,10,FALSE)&gt;26,10,IF(VLOOKUP($A145,Resultaten!$A:$P,10,FALSE)&gt;12,15,IF(VLOOKUP($A145,Resultaten!$A:$P,10,FALSE)&gt;6,20,IF(VLOOKUP($A145,Resultaten!$A:$P,10,FALSE)="",0,25)))))</f>
        <v>0</v>
      </c>
      <c r="G145" s="6">
        <f>IF(VLOOKUP($A145,Resultaten!$A:$P,3,FALSE)&gt;34,1,IF(VLOOKUP($A145,Resultaten!$A:$P,3,FALSE)&gt;26,2,IF(VLOOKUP($A145,Resultaten!$A:$P,3,FALSE)&gt;12,3,IF(VLOOKUP($A145,Resultaten!$A:$P,3,FALSE)&gt;6,4,IF(VLOOKUP($A145,Resultaten!$A:$P,3,FALSE)="",0,5)))))</f>
        <v>0</v>
      </c>
      <c r="H145" s="6">
        <f>IF(VLOOKUP($A145,Resultaten!$A:$P,11,FALSE)&gt;38,5,IF(VLOOKUP($A145,Resultaten!$A:$P,11,FALSE)&gt;28,10,IF(VLOOKUP($A145,Resultaten!$A:$P,11,FALSE)&gt;12,15,IF(VLOOKUP($A145,Resultaten!$A:$P,11,FALSE)&gt;6,20,IF(VLOOKUP($A145,Resultaten!$A:$P,11,FALSE)="",0,25)))))</f>
        <v>0</v>
      </c>
      <c r="I145" s="6">
        <f>IF(VLOOKUP($A145,Resultaten!$A:$P,4,FALSE)&gt;38,1,IF(VLOOKUP($A145,Resultaten!$A:$P,4,FALSE)&gt;28,2,IF(VLOOKUP($A145,Resultaten!$A:$P,4,FALSE)&gt;12,3,IF(VLOOKUP($A145,Resultaten!$A:$P,4,FALSE)&gt;6,4,IF(VLOOKUP($A145,Resultaten!$A:$P,4,FALSE)="",0,5)))))</f>
        <v>0</v>
      </c>
      <c r="J145" s="6">
        <f>IF(ISERROR(VLOOKUP($A145,BNT!$A:$H,5,FALSE)=TRUE),0,IF(VLOOKUP($A145,BNT!$A:$H,5,FALSE)="JA",2,0))</f>
        <v>0</v>
      </c>
      <c r="K145" s="6">
        <f>IF(ISERROR(VLOOKUP($A145,BNT!$A:$H,4,FALSE)=TRUE),0,IF(VLOOKUP($A145,BNT!$A:$H,4,FALSE)="JA",1,0))</f>
        <v>0</v>
      </c>
      <c r="L145" s="10">
        <f>SUM(C145:E145)+SUM(F145:K145)</f>
        <v>17</v>
      </c>
      <c r="M145" s="7">
        <f>IF(VLOOKUP($A145,Resultaten!$A:$P,11,FALSE)&gt;38,5,IF(VLOOKUP($A145,Resultaten!$A:$P,11,FALSE)&gt;28,10,IF(VLOOKUP($A145,Resultaten!$A:$P,11,FALSE)&gt;12,15,IF(VLOOKUP($A145,Resultaten!$A:$P,11,FALSE)&gt;6,20,IF(VLOOKUP($A145,Resultaten!$A:$P,11,FALSE)="",0,25)))))</f>
        <v>0</v>
      </c>
      <c r="N145" s="7">
        <f>IF(VLOOKUP($A145,Resultaten!$A:$P,12,FALSE)&gt;38,5,IF(VLOOKUP($A145,Resultaten!$A:$P,12,FALSE)&gt;28,10,IF(VLOOKUP($A145,Resultaten!$A:$P,12,FALSE)&gt;12,15,IF(VLOOKUP($A145,Resultaten!$A:$P,12,FALSE)&gt;6,20,IF(VLOOKUP($A145,Resultaten!$A:$P,12,FALSE)="",0,25)))))</f>
        <v>0</v>
      </c>
      <c r="O145" s="7">
        <f>IF(VLOOKUP($A145,Resultaten!$A:$P,5,FALSE)&gt;38,2,IF(VLOOKUP($A145,Resultaten!$A:$P,5,FALSE)&gt;28,4,IF(VLOOKUP($A145,Resultaten!$A:$P,5,FALSE)&gt;12,6,IF(VLOOKUP($A145,Resultaten!$A:$P,5,FALSE)&gt;6,8,IF(VLOOKUP($A145,Resultaten!$A:$P,5,FALSE)="",0,10)))))</f>
        <v>0</v>
      </c>
      <c r="P145" s="7">
        <f>IF(ISERROR(VLOOKUP($A145,BNT!$A:$H,4,FALSE)=TRUE),0,IF(VLOOKUP($A145,BNT!$A:$H,4,FALSE)="JA",2,0))</f>
        <v>0</v>
      </c>
      <c r="Q145" s="7">
        <f>IF(ISERROR(VLOOKUP($A145,BNT!$A:$H,3,FALSE)=TRUE),0,IF(VLOOKUP($A145,BNT!$A:$H,3,FALSE)="JA",1,0))</f>
        <v>0</v>
      </c>
      <c r="R145" s="16">
        <f>SUM(C145:E145)+SUM(M145:Q145)</f>
        <v>17</v>
      </c>
      <c r="S145" s="12">
        <f>IF(VLOOKUP($A145,Resultaten!$A:$P,12,FALSE)&gt;38,5,IF(VLOOKUP($A145,Resultaten!$A:$P,12,FALSE)&gt;28,10,IF(VLOOKUP($A145,Resultaten!$A:$P,12,FALSE)&gt;12,15,IF(VLOOKUP($A145,Resultaten!$A:$P,12,FALSE)&gt;6,20,IF(VLOOKUP($A145,Resultaten!$A:$P,12,FALSE)="",0,25)))))</f>
        <v>0</v>
      </c>
      <c r="T145" s="12">
        <f>IF(VLOOKUP($A145,Resultaten!$A:$P,13,FALSE)&gt;38,5,IF(VLOOKUP($A145,Resultaten!$A:$P,13,FALSE)&gt;28,10,IF(VLOOKUP($A145,Resultaten!$A:$P,13,FALSE)&gt;12,15,IF(VLOOKUP($A145,Resultaten!$A:$P,13,FALSE)&gt;6,20,IF(VLOOKUP($A145,Resultaten!$A:$P,13,FALSE)="",0,25)))))</f>
        <v>0</v>
      </c>
      <c r="U145" s="12">
        <f>IF(VLOOKUP($A145,Resultaten!$A:$P,6,FALSE)&gt;38,2,IF(VLOOKUP($A145,Resultaten!$A:$P,6,FALSE)&gt;28,4,IF(VLOOKUP($A145,Resultaten!$A:$P,6,FALSE)&gt;12,6,IF(VLOOKUP($A145,Resultaten!$A:$P,6,FALSE)&gt;6,8,IF(VLOOKUP($A145,Resultaten!$A:$P,6,FALSE)="",0,10)))))</f>
        <v>0</v>
      </c>
      <c r="V145" s="12">
        <f>IF(ISERROR(VLOOKUP($A145,BNT!$A:$H,3,FALSE)=TRUE),0,IF(VLOOKUP($A145,BNT!$A:$H,3,FALSE)="JA",2,0))</f>
        <v>0</v>
      </c>
      <c r="W145" s="14">
        <f>SUM(C145:E145)+SUM(S145:V145)</f>
        <v>17</v>
      </c>
    </row>
    <row r="146" spans="1:23" x14ac:dyDescent="0.25">
      <c r="A146" s="25">
        <v>1685</v>
      </c>
      <c r="B146" s="25" t="str">
        <f>VLOOKUP($A146,Para!$D$1:$E$996,2,FALSE)</f>
        <v>TeleVoIP Zedelgem Lions</v>
      </c>
      <c r="C146" s="18">
        <f>VLOOKUP($A146,'Score Algemeen'!$A$3:$S$968,5,FALSE)</f>
        <v>10</v>
      </c>
      <c r="D146" s="18">
        <f>VLOOKUP($A146,'Score Algemeen'!$A:$S,10,FALSE)</f>
        <v>2</v>
      </c>
      <c r="E146" s="18">
        <f>VLOOKUP($A146,'Score Algemeen'!$A:$S,19,FALSE)</f>
        <v>5</v>
      </c>
      <c r="F146" s="6">
        <f>IF(VLOOKUP($A146,Resultaten!$A:$P,10,FALSE)&gt;34,5,IF(VLOOKUP($A146,Resultaten!$A:$P,10,FALSE)&gt;26,10,IF(VLOOKUP($A146,Resultaten!$A:$P,10,FALSE)&gt;12,15,IF(VLOOKUP($A146,Resultaten!$A:$P,10,FALSE)&gt;6,20,IF(VLOOKUP($A146,Resultaten!$A:$P,10,FALSE)="",0,25)))))</f>
        <v>0</v>
      </c>
      <c r="G146" s="6">
        <f>IF(VLOOKUP($A146,Resultaten!$A:$P,3,FALSE)&gt;34,1,IF(VLOOKUP($A146,Resultaten!$A:$P,3,FALSE)&gt;26,2,IF(VLOOKUP($A146,Resultaten!$A:$P,3,FALSE)&gt;12,3,IF(VLOOKUP($A146,Resultaten!$A:$P,3,FALSE)&gt;6,4,IF(VLOOKUP($A146,Resultaten!$A:$P,3,FALSE)="",0,5)))))</f>
        <v>0</v>
      </c>
      <c r="H146" s="6">
        <f>IF(VLOOKUP($A146,Resultaten!$A:$P,11,FALSE)&gt;38,5,IF(VLOOKUP($A146,Resultaten!$A:$P,11,FALSE)&gt;28,10,IF(VLOOKUP($A146,Resultaten!$A:$P,11,FALSE)&gt;12,15,IF(VLOOKUP($A146,Resultaten!$A:$P,11,FALSE)&gt;6,20,IF(VLOOKUP($A146,Resultaten!$A:$P,11,FALSE)="",0,25)))))</f>
        <v>0</v>
      </c>
      <c r="I146" s="6">
        <f>IF(VLOOKUP($A146,Resultaten!$A:$P,4,FALSE)&gt;38,1,IF(VLOOKUP($A146,Resultaten!$A:$P,4,FALSE)&gt;28,2,IF(VLOOKUP($A146,Resultaten!$A:$P,4,FALSE)&gt;12,3,IF(VLOOKUP($A146,Resultaten!$A:$P,4,FALSE)&gt;6,4,IF(VLOOKUP($A146,Resultaten!$A:$P,4,FALSE)="",0,5)))))</f>
        <v>0</v>
      </c>
      <c r="J146" s="6">
        <f>IF(ISERROR(VLOOKUP($A146,BNT!$A:$H,5,FALSE)=TRUE),0,IF(VLOOKUP($A146,BNT!$A:$H,5,FALSE)="JA",2,0))</f>
        <v>0</v>
      </c>
      <c r="K146" s="6">
        <f>IF(ISERROR(VLOOKUP($A146,BNT!$A:$H,4,FALSE)=TRUE),0,IF(VLOOKUP($A146,BNT!$A:$H,4,FALSE)="JA",1,0))</f>
        <v>0</v>
      </c>
      <c r="L146" s="10">
        <f>SUM(C146:E146)+SUM(F146:K146)</f>
        <v>17</v>
      </c>
      <c r="M146" s="7">
        <f>IF(VLOOKUP($A146,Resultaten!$A:$P,11,FALSE)&gt;38,5,IF(VLOOKUP($A146,Resultaten!$A:$P,11,FALSE)&gt;28,10,IF(VLOOKUP($A146,Resultaten!$A:$P,11,FALSE)&gt;12,15,IF(VLOOKUP($A146,Resultaten!$A:$P,11,FALSE)&gt;6,20,IF(VLOOKUP($A146,Resultaten!$A:$P,11,FALSE)="",0,25)))))</f>
        <v>0</v>
      </c>
      <c r="N146" s="7">
        <f>IF(VLOOKUP($A146,Resultaten!$A:$P,12,FALSE)&gt;38,5,IF(VLOOKUP($A146,Resultaten!$A:$P,12,FALSE)&gt;28,10,IF(VLOOKUP($A146,Resultaten!$A:$P,12,FALSE)&gt;12,15,IF(VLOOKUP($A146,Resultaten!$A:$P,12,FALSE)&gt;6,20,IF(VLOOKUP($A146,Resultaten!$A:$P,12,FALSE)="",0,25)))))</f>
        <v>0</v>
      </c>
      <c r="O146" s="7">
        <f>IF(VLOOKUP($A146,Resultaten!$A:$P,5,FALSE)&gt;38,2,IF(VLOOKUP($A146,Resultaten!$A:$P,5,FALSE)&gt;28,4,IF(VLOOKUP($A146,Resultaten!$A:$P,5,FALSE)&gt;12,6,IF(VLOOKUP($A146,Resultaten!$A:$P,5,FALSE)&gt;6,8,IF(VLOOKUP($A146,Resultaten!$A:$P,5,FALSE)="",0,10)))))</f>
        <v>0</v>
      </c>
      <c r="P146" s="7">
        <f>IF(ISERROR(VLOOKUP($A146,BNT!$A:$H,4,FALSE)=TRUE),0,IF(VLOOKUP($A146,BNT!$A:$H,4,FALSE)="JA",2,0))</f>
        <v>0</v>
      </c>
      <c r="Q146" s="7">
        <f>IF(ISERROR(VLOOKUP($A146,BNT!$A:$H,3,FALSE)=TRUE),0,IF(VLOOKUP($A146,BNT!$A:$H,3,FALSE)="JA",1,0))</f>
        <v>0</v>
      </c>
      <c r="R146" s="16">
        <f>SUM(C146:E146)+SUM(M146:Q146)</f>
        <v>17</v>
      </c>
      <c r="S146" s="12">
        <f>IF(VLOOKUP($A146,Resultaten!$A:$P,12,FALSE)&gt;38,5,IF(VLOOKUP($A146,Resultaten!$A:$P,12,FALSE)&gt;28,10,IF(VLOOKUP($A146,Resultaten!$A:$P,12,FALSE)&gt;12,15,IF(VLOOKUP($A146,Resultaten!$A:$P,12,FALSE)&gt;6,20,IF(VLOOKUP($A146,Resultaten!$A:$P,12,FALSE)="",0,25)))))</f>
        <v>0</v>
      </c>
      <c r="T146" s="12">
        <f>IF(VLOOKUP($A146,Resultaten!$A:$P,13,FALSE)&gt;38,5,IF(VLOOKUP($A146,Resultaten!$A:$P,13,FALSE)&gt;28,10,IF(VLOOKUP($A146,Resultaten!$A:$P,13,FALSE)&gt;12,15,IF(VLOOKUP($A146,Resultaten!$A:$P,13,FALSE)&gt;6,20,IF(VLOOKUP($A146,Resultaten!$A:$P,13,FALSE)="",0,25)))))</f>
        <v>0</v>
      </c>
      <c r="U146" s="12">
        <f>IF(VLOOKUP($A146,Resultaten!$A:$P,6,FALSE)&gt;38,2,IF(VLOOKUP($A146,Resultaten!$A:$P,6,FALSE)&gt;28,4,IF(VLOOKUP($A146,Resultaten!$A:$P,6,FALSE)&gt;12,6,IF(VLOOKUP($A146,Resultaten!$A:$P,6,FALSE)&gt;6,8,IF(VLOOKUP($A146,Resultaten!$A:$P,6,FALSE)="",0,10)))))</f>
        <v>0</v>
      </c>
      <c r="V146" s="12">
        <f>IF(ISERROR(VLOOKUP($A146,BNT!$A:$H,3,FALSE)=TRUE),0,IF(VLOOKUP($A146,BNT!$A:$H,3,FALSE)="JA",2,0))</f>
        <v>0</v>
      </c>
      <c r="W146" s="14">
        <f>SUM(C146:E146)+SUM(S146:V146)</f>
        <v>17</v>
      </c>
    </row>
    <row r="147" spans="1:23" x14ac:dyDescent="0.25">
      <c r="A147" s="25">
        <v>1916</v>
      </c>
      <c r="B147" s="25" t="str">
        <f>VLOOKUP($A147,Para!$D$1:$E$996,2,FALSE)</f>
        <v>BBC Haacht</v>
      </c>
      <c r="C147" s="18">
        <f>VLOOKUP($A147,'Score Algemeen'!$A$3:$S$968,5,FALSE)</f>
        <v>10</v>
      </c>
      <c r="D147" s="18">
        <f>VLOOKUP($A147,'Score Algemeen'!$A:$S,10,FALSE)</f>
        <v>2</v>
      </c>
      <c r="E147" s="18">
        <f>VLOOKUP($A147,'Score Algemeen'!$A:$S,19,FALSE)</f>
        <v>5</v>
      </c>
      <c r="F147" s="6">
        <f>IF(VLOOKUP($A147,Resultaten!$A:$P,10,FALSE)&gt;34,5,IF(VLOOKUP($A147,Resultaten!$A:$P,10,FALSE)&gt;26,10,IF(VLOOKUP($A147,Resultaten!$A:$P,10,FALSE)&gt;12,15,IF(VLOOKUP($A147,Resultaten!$A:$P,10,FALSE)&gt;6,20,IF(VLOOKUP($A147,Resultaten!$A:$P,10,FALSE)="",0,25)))))</f>
        <v>0</v>
      </c>
      <c r="G147" s="6">
        <f>IF(VLOOKUP($A147,Resultaten!$A:$P,3,FALSE)&gt;34,1,IF(VLOOKUP($A147,Resultaten!$A:$P,3,FALSE)&gt;26,2,IF(VLOOKUP($A147,Resultaten!$A:$P,3,FALSE)&gt;12,3,IF(VLOOKUP($A147,Resultaten!$A:$P,3,FALSE)&gt;6,4,IF(VLOOKUP($A147,Resultaten!$A:$P,3,FALSE)="",0,5)))))</f>
        <v>0</v>
      </c>
      <c r="H147" s="6">
        <f>IF(VLOOKUP($A147,Resultaten!$A:$P,11,FALSE)&gt;38,5,IF(VLOOKUP($A147,Resultaten!$A:$P,11,FALSE)&gt;28,10,IF(VLOOKUP($A147,Resultaten!$A:$P,11,FALSE)&gt;12,15,IF(VLOOKUP($A147,Resultaten!$A:$P,11,FALSE)&gt;6,20,IF(VLOOKUP($A147,Resultaten!$A:$P,11,FALSE)="",0,25)))))</f>
        <v>0</v>
      </c>
      <c r="I147" s="6">
        <f>IF(VLOOKUP($A147,Resultaten!$A:$P,4,FALSE)&gt;38,1,IF(VLOOKUP($A147,Resultaten!$A:$P,4,FALSE)&gt;28,2,IF(VLOOKUP($A147,Resultaten!$A:$P,4,FALSE)&gt;12,3,IF(VLOOKUP($A147,Resultaten!$A:$P,4,FALSE)&gt;6,4,IF(VLOOKUP($A147,Resultaten!$A:$P,4,FALSE)="",0,5)))))</f>
        <v>0</v>
      </c>
      <c r="J147" s="6">
        <f>IF(ISERROR(VLOOKUP($A147,BNT!$A:$H,5,FALSE)=TRUE),0,IF(VLOOKUP($A147,BNT!$A:$H,5,FALSE)="JA",2,0))</f>
        <v>0</v>
      </c>
      <c r="K147" s="6">
        <f>IF(ISERROR(VLOOKUP($A147,BNT!$A:$H,4,FALSE)=TRUE),0,IF(VLOOKUP($A147,BNT!$A:$H,4,FALSE)="JA",1,0))</f>
        <v>0</v>
      </c>
      <c r="L147" s="10">
        <f>SUM(C147:E147)+SUM(F147:K147)</f>
        <v>17</v>
      </c>
      <c r="M147" s="7">
        <f>IF(VLOOKUP($A147,Resultaten!$A:$P,11,FALSE)&gt;38,5,IF(VLOOKUP($A147,Resultaten!$A:$P,11,FALSE)&gt;28,10,IF(VLOOKUP($A147,Resultaten!$A:$P,11,FALSE)&gt;12,15,IF(VLOOKUP($A147,Resultaten!$A:$P,11,FALSE)&gt;6,20,IF(VLOOKUP($A147,Resultaten!$A:$P,11,FALSE)="",0,25)))))</f>
        <v>0</v>
      </c>
      <c r="N147" s="7">
        <f>IF(VLOOKUP($A147,Resultaten!$A:$P,12,FALSE)&gt;38,5,IF(VLOOKUP($A147,Resultaten!$A:$P,12,FALSE)&gt;28,10,IF(VLOOKUP($A147,Resultaten!$A:$P,12,FALSE)&gt;12,15,IF(VLOOKUP($A147,Resultaten!$A:$P,12,FALSE)&gt;6,20,IF(VLOOKUP($A147,Resultaten!$A:$P,12,FALSE)="",0,25)))))</f>
        <v>0</v>
      </c>
      <c r="O147" s="7">
        <f>IF(VLOOKUP($A147,Resultaten!$A:$P,5,FALSE)&gt;38,2,IF(VLOOKUP($A147,Resultaten!$A:$P,5,FALSE)&gt;28,4,IF(VLOOKUP($A147,Resultaten!$A:$P,5,FALSE)&gt;12,6,IF(VLOOKUP($A147,Resultaten!$A:$P,5,FALSE)&gt;6,8,IF(VLOOKUP($A147,Resultaten!$A:$P,5,FALSE)="",0,10)))))</f>
        <v>0</v>
      </c>
      <c r="P147" s="7">
        <f>IF(ISERROR(VLOOKUP($A147,BNT!$A:$H,4,FALSE)=TRUE),0,IF(VLOOKUP($A147,BNT!$A:$H,4,FALSE)="JA",2,0))</f>
        <v>0</v>
      </c>
      <c r="Q147" s="7">
        <f>IF(ISERROR(VLOOKUP($A147,BNT!$A:$H,3,FALSE)=TRUE),0,IF(VLOOKUP($A147,BNT!$A:$H,3,FALSE)="JA",1,0))</f>
        <v>0</v>
      </c>
      <c r="R147" s="16">
        <f>SUM(C147:E147)+SUM(M147:Q147)</f>
        <v>17</v>
      </c>
      <c r="S147" s="12">
        <f>IF(VLOOKUP($A147,Resultaten!$A:$P,12,FALSE)&gt;38,5,IF(VLOOKUP($A147,Resultaten!$A:$P,12,FALSE)&gt;28,10,IF(VLOOKUP($A147,Resultaten!$A:$P,12,FALSE)&gt;12,15,IF(VLOOKUP($A147,Resultaten!$A:$P,12,FALSE)&gt;6,20,IF(VLOOKUP($A147,Resultaten!$A:$P,12,FALSE)="",0,25)))))</f>
        <v>0</v>
      </c>
      <c r="T147" s="12">
        <f>IF(VLOOKUP($A147,Resultaten!$A:$P,13,FALSE)&gt;38,5,IF(VLOOKUP($A147,Resultaten!$A:$P,13,FALSE)&gt;28,10,IF(VLOOKUP($A147,Resultaten!$A:$P,13,FALSE)&gt;12,15,IF(VLOOKUP($A147,Resultaten!$A:$P,13,FALSE)&gt;6,20,IF(VLOOKUP($A147,Resultaten!$A:$P,13,FALSE)="",0,25)))))</f>
        <v>0</v>
      </c>
      <c r="U147" s="12">
        <f>IF(VLOOKUP($A147,Resultaten!$A:$P,6,FALSE)&gt;38,2,IF(VLOOKUP($A147,Resultaten!$A:$P,6,FALSE)&gt;28,4,IF(VLOOKUP($A147,Resultaten!$A:$P,6,FALSE)&gt;12,6,IF(VLOOKUP($A147,Resultaten!$A:$P,6,FALSE)&gt;6,8,IF(VLOOKUP($A147,Resultaten!$A:$P,6,FALSE)="",0,10)))))</f>
        <v>0</v>
      </c>
      <c r="V147" s="12">
        <f>IF(ISERROR(VLOOKUP($A147,BNT!$A:$H,3,FALSE)=TRUE),0,IF(VLOOKUP($A147,BNT!$A:$H,3,FALSE)="JA",2,0))</f>
        <v>0</v>
      </c>
      <c r="W147" s="14">
        <f>SUM(C147:E147)+SUM(S147:V147)</f>
        <v>17</v>
      </c>
    </row>
    <row r="148" spans="1:23" x14ac:dyDescent="0.25">
      <c r="A148" s="25">
        <v>2039</v>
      </c>
      <c r="B148" s="25" t="str">
        <f>VLOOKUP($A148,Para!$D$1:$E$996,2,FALSE)</f>
        <v>Basket Midwest All-in Garden Tielt</v>
      </c>
      <c r="C148" s="18">
        <f>VLOOKUP($A148,'Score Algemeen'!$A$3:$S$968,5,FALSE)</f>
        <v>10</v>
      </c>
      <c r="D148" s="18">
        <f>VLOOKUP($A148,'Score Algemeen'!$A:$S,10,FALSE)</f>
        <v>3</v>
      </c>
      <c r="E148" s="18">
        <f>VLOOKUP($A148,'Score Algemeen'!$A:$S,19,FALSE)</f>
        <v>4</v>
      </c>
      <c r="F148" s="6">
        <f>IF(VLOOKUP($A148,Resultaten!$A:$P,10,FALSE)&gt;34,5,IF(VLOOKUP($A148,Resultaten!$A:$P,10,FALSE)&gt;26,10,IF(VLOOKUP($A148,Resultaten!$A:$P,10,FALSE)&gt;12,15,IF(VLOOKUP($A148,Resultaten!$A:$P,10,FALSE)&gt;6,20,IF(VLOOKUP($A148,Resultaten!$A:$P,10,FALSE)="",0,25)))))</f>
        <v>0</v>
      </c>
      <c r="G148" s="6">
        <f>IF(VLOOKUP($A148,Resultaten!$A:$P,3,FALSE)&gt;34,1,IF(VLOOKUP($A148,Resultaten!$A:$P,3,FALSE)&gt;26,2,IF(VLOOKUP($A148,Resultaten!$A:$P,3,FALSE)&gt;12,3,IF(VLOOKUP($A148,Resultaten!$A:$P,3,FALSE)&gt;6,4,IF(VLOOKUP($A148,Resultaten!$A:$P,3,FALSE)="",0,5)))))</f>
        <v>0</v>
      </c>
      <c r="H148" s="6">
        <f>IF(VLOOKUP($A148,Resultaten!$A:$P,11,FALSE)&gt;38,5,IF(VLOOKUP($A148,Resultaten!$A:$P,11,FALSE)&gt;28,10,IF(VLOOKUP($A148,Resultaten!$A:$P,11,FALSE)&gt;12,15,IF(VLOOKUP($A148,Resultaten!$A:$P,11,FALSE)&gt;6,20,IF(VLOOKUP($A148,Resultaten!$A:$P,11,FALSE)="",0,25)))))</f>
        <v>0</v>
      </c>
      <c r="I148" s="6">
        <f>IF(VLOOKUP($A148,Resultaten!$A:$P,4,FALSE)&gt;38,1,IF(VLOOKUP($A148,Resultaten!$A:$P,4,FALSE)&gt;28,2,IF(VLOOKUP($A148,Resultaten!$A:$P,4,FALSE)&gt;12,3,IF(VLOOKUP($A148,Resultaten!$A:$P,4,FALSE)&gt;6,4,IF(VLOOKUP($A148,Resultaten!$A:$P,4,FALSE)="",0,5)))))</f>
        <v>0</v>
      </c>
      <c r="J148" s="6">
        <f>IF(ISERROR(VLOOKUP($A148,BNT!$A:$H,5,FALSE)=TRUE),0,IF(VLOOKUP($A148,BNT!$A:$H,5,FALSE)="JA",2,0))</f>
        <v>0</v>
      </c>
      <c r="K148" s="6">
        <f>IF(ISERROR(VLOOKUP($A148,BNT!$A:$H,4,FALSE)=TRUE),0,IF(VLOOKUP($A148,BNT!$A:$H,4,FALSE)="JA",1,0))</f>
        <v>0</v>
      </c>
      <c r="L148" s="10">
        <f>SUM(C148:E148)+SUM(F148:K148)</f>
        <v>17</v>
      </c>
      <c r="M148" s="7">
        <f>IF(VLOOKUP($A148,Resultaten!$A:$P,11,FALSE)&gt;38,5,IF(VLOOKUP($A148,Resultaten!$A:$P,11,FALSE)&gt;28,10,IF(VLOOKUP($A148,Resultaten!$A:$P,11,FALSE)&gt;12,15,IF(VLOOKUP($A148,Resultaten!$A:$P,11,FALSE)&gt;6,20,IF(VLOOKUP($A148,Resultaten!$A:$P,11,FALSE)="",0,25)))))</f>
        <v>0</v>
      </c>
      <c r="N148" s="7">
        <f>IF(VLOOKUP($A148,Resultaten!$A:$P,12,FALSE)&gt;38,5,IF(VLOOKUP($A148,Resultaten!$A:$P,12,FALSE)&gt;28,10,IF(VLOOKUP($A148,Resultaten!$A:$P,12,FALSE)&gt;12,15,IF(VLOOKUP($A148,Resultaten!$A:$P,12,FALSE)&gt;6,20,IF(VLOOKUP($A148,Resultaten!$A:$P,12,FALSE)="",0,25)))))</f>
        <v>0</v>
      </c>
      <c r="O148" s="7">
        <f>IF(VLOOKUP($A148,Resultaten!$A:$P,5,FALSE)&gt;38,2,IF(VLOOKUP($A148,Resultaten!$A:$P,5,FALSE)&gt;28,4,IF(VLOOKUP($A148,Resultaten!$A:$P,5,FALSE)&gt;12,6,IF(VLOOKUP($A148,Resultaten!$A:$P,5,FALSE)&gt;6,8,IF(VLOOKUP($A148,Resultaten!$A:$P,5,FALSE)="",0,10)))))</f>
        <v>0</v>
      </c>
      <c r="P148" s="7">
        <f>IF(ISERROR(VLOOKUP($A148,BNT!$A:$H,4,FALSE)=TRUE),0,IF(VLOOKUP($A148,BNT!$A:$H,4,FALSE)="JA",2,0))</f>
        <v>0</v>
      </c>
      <c r="Q148" s="7">
        <f>IF(ISERROR(VLOOKUP($A148,BNT!$A:$H,3,FALSE)=TRUE),0,IF(VLOOKUP($A148,BNT!$A:$H,3,FALSE)="JA",1,0))</f>
        <v>0</v>
      </c>
      <c r="R148" s="16">
        <f>SUM(C148:E148)+SUM(M148:Q148)</f>
        <v>17</v>
      </c>
      <c r="S148" s="12">
        <f>IF(VLOOKUP($A148,Resultaten!$A:$P,12,FALSE)&gt;38,5,IF(VLOOKUP($A148,Resultaten!$A:$P,12,FALSE)&gt;28,10,IF(VLOOKUP($A148,Resultaten!$A:$P,12,FALSE)&gt;12,15,IF(VLOOKUP($A148,Resultaten!$A:$P,12,FALSE)&gt;6,20,IF(VLOOKUP($A148,Resultaten!$A:$P,12,FALSE)="",0,25)))))</f>
        <v>0</v>
      </c>
      <c r="T148" s="12">
        <f>IF(VLOOKUP($A148,Resultaten!$A:$P,13,FALSE)&gt;38,5,IF(VLOOKUP($A148,Resultaten!$A:$P,13,FALSE)&gt;28,10,IF(VLOOKUP($A148,Resultaten!$A:$P,13,FALSE)&gt;12,15,IF(VLOOKUP($A148,Resultaten!$A:$P,13,FALSE)&gt;6,20,IF(VLOOKUP($A148,Resultaten!$A:$P,13,FALSE)="",0,25)))))</f>
        <v>0</v>
      </c>
      <c r="U148" s="12">
        <f>IF(VLOOKUP($A148,Resultaten!$A:$P,6,FALSE)&gt;38,2,IF(VLOOKUP($A148,Resultaten!$A:$P,6,FALSE)&gt;28,4,IF(VLOOKUP($A148,Resultaten!$A:$P,6,FALSE)&gt;12,6,IF(VLOOKUP($A148,Resultaten!$A:$P,6,FALSE)&gt;6,8,IF(VLOOKUP($A148,Resultaten!$A:$P,6,FALSE)="",0,10)))))</f>
        <v>0</v>
      </c>
      <c r="V148" s="12">
        <f>IF(ISERROR(VLOOKUP($A148,BNT!$A:$H,3,FALSE)=TRUE),0,IF(VLOOKUP($A148,BNT!$A:$H,3,FALSE)="JA",2,0))</f>
        <v>0</v>
      </c>
      <c r="W148" s="14">
        <f>SUM(C148:E148)+SUM(S148:V148)</f>
        <v>17</v>
      </c>
    </row>
    <row r="149" spans="1:23" x14ac:dyDescent="0.25">
      <c r="A149" s="25">
        <v>2494</v>
      </c>
      <c r="B149" s="25" t="str">
        <f>VLOOKUP($A149,Para!$D$1:$E$996,2,FALSE)</f>
        <v>B.C. Blue Stars Brugge</v>
      </c>
      <c r="C149" s="18">
        <f>VLOOKUP($A149,'Score Algemeen'!$A$3:$S$968,5,FALSE)</f>
        <v>10</v>
      </c>
      <c r="D149" s="18">
        <f>VLOOKUP($A149,'Score Algemeen'!$A:$S,10,FALSE)</f>
        <v>3</v>
      </c>
      <c r="E149" s="18">
        <f>VLOOKUP($A149,'Score Algemeen'!$A:$S,19,FALSE)</f>
        <v>4</v>
      </c>
      <c r="F149" s="6">
        <f>IF(VLOOKUP($A149,Resultaten!$A:$P,10,FALSE)&gt;34,5,IF(VLOOKUP($A149,Resultaten!$A:$P,10,FALSE)&gt;26,10,IF(VLOOKUP($A149,Resultaten!$A:$P,10,FALSE)&gt;12,15,IF(VLOOKUP($A149,Resultaten!$A:$P,10,FALSE)&gt;6,20,IF(VLOOKUP($A149,Resultaten!$A:$P,10,FALSE)="",0,25)))))</f>
        <v>0</v>
      </c>
      <c r="G149" s="6">
        <f>IF(VLOOKUP($A149,Resultaten!$A:$P,3,FALSE)&gt;34,1,IF(VLOOKUP($A149,Resultaten!$A:$P,3,FALSE)&gt;26,2,IF(VLOOKUP($A149,Resultaten!$A:$P,3,FALSE)&gt;12,3,IF(VLOOKUP($A149,Resultaten!$A:$P,3,FALSE)&gt;6,4,IF(VLOOKUP($A149,Resultaten!$A:$P,3,FALSE)="",0,5)))))</f>
        <v>0</v>
      </c>
      <c r="H149" s="6">
        <f>IF(VLOOKUP($A149,Resultaten!$A:$P,11,FALSE)&gt;38,5,IF(VLOOKUP($A149,Resultaten!$A:$P,11,FALSE)&gt;28,10,IF(VLOOKUP($A149,Resultaten!$A:$P,11,FALSE)&gt;12,15,IF(VLOOKUP($A149,Resultaten!$A:$P,11,FALSE)&gt;6,20,IF(VLOOKUP($A149,Resultaten!$A:$P,11,FALSE)="",0,25)))))</f>
        <v>0</v>
      </c>
      <c r="I149" s="6">
        <f>IF(VLOOKUP($A149,Resultaten!$A:$P,4,FALSE)&gt;38,1,IF(VLOOKUP($A149,Resultaten!$A:$P,4,FALSE)&gt;28,2,IF(VLOOKUP($A149,Resultaten!$A:$P,4,FALSE)&gt;12,3,IF(VLOOKUP($A149,Resultaten!$A:$P,4,FALSE)&gt;6,4,IF(VLOOKUP($A149,Resultaten!$A:$P,4,FALSE)="",0,5)))))</f>
        <v>0</v>
      </c>
      <c r="J149" s="6">
        <f>IF(ISERROR(VLOOKUP($A149,BNT!$A:$H,5,FALSE)=TRUE),0,IF(VLOOKUP($A149,BNT!$A:$H,5,FALSE)="JA",2,0))</f>
        <v>0</v>
      </c>
      <c r="K149" s="6">
        <f>IF(ISERROR(VLOOKUP($A149,BNT!$A:$H,4,FALSE)=TRUE),0,IF(VLOOKUP($A149,BNT!$A:$H,4,FALSE)="JA",1,0))</f>
        <v>0</v>
      </c>
      <c r="L149" s="10">
        <f>SUM(C149:E149)+SUM(F149:K149)</f>
        <v>17</v>
      </c>
      <c r="M149" s="7">
        <f>IF(VLOOKUP($A149,Resultaten!$A:$P,11,FALSE)&gt;38,5,IF(VLOOKUP($A149,Resultaten!$A:$P,11,FALSE)&gt;28,10,IF(VLOOKUP($A149,Resultaten!$A:$P,11,FALSE)&gt;12,15,IF(VLOOKUP($A149,Resultaten!$A:$P,11,FALSE)&gt;6,20,IF(VLOOKUP($A149,Resultaten!$A:$P,11,FALSE)="",0,25)))))</f>
        <v>0</v>
      </c>
      <c r="N149" s="7">
        <f>IF(VLOOKUP($A149,Resultaten!$A:$P,12,FALSE)&gt;38,5,IF(VLOOKUP($A149,Resultaten!$A:$P,12,FALSE)&gt;28,10,IF(VLOOKUP($A149,Resultaten!$A:$P,12,FALSE)&gt;12,15,IF(VLOOKUP($A149,Resultaten!$A:$P,12,FALSE)&gt;6,20,IF(VLOOKUP($A149,Resultaten!$A:$P,12,FALSE)="",0,25)))))</f>
        <v>0</v>
      </c>
      <c r="O149" s="7">
        <f>IF(VLOOKUP($A149,Resultaten!$A:$P,5,FALSE)&gt;38,2,IF(VLOOKUP($A149,Resultaten!$A:$P,5,FALSE)&gt;28,4,IF(VLOOKUP($A149,Resultaten!$A:$P,5,FALSE)&gt;12,6,IF(VLOOKUP($A149,Resultaten!$A:$P,5,FALSE)&gt;6,8,IF(VLOOKUP($A149,Resultaten!$A:$P,5,FALSE)="",0,10)))))</f>
        <v>0</v>
      </c>
      <c r="P149" s="7">
        <f>IF(ISERROR(VLOOKUP($A149,BNT!$A:$H,4,FALSE)=TRUE),0,IF(VLOOKUP($A149,BNT!$A:$H,4,FALSE)="JA",2,0))</f>
        <v>0</v>
      </c>
      <c r="Q149" s="7">
        <f>IF(ISERROR(VLOOKUP($A149,BNT!$A:$H,3,FALSE)=TRUE),0,IF(VLOOKUP($A149,BNT!$A:$H,3,FALSE)="JA",1,0))</f>
        <v>0</v>
      </c>
      <c r="R149" s="16">
        <f>SUM(C149:E149)+SUM(M149:Q149)</f>
        <v>17</v>
      </c>
      <c r="S149" s="12">
        <f>IF(VLOOKUP($A149,Resultaten!$A:$P,12,FALSE)&gt;38,5,IF(VLOOKUP($A149,Resultaten!$A:$P,12,FALSE)&gt;28,10,IF(VLOOKUP($A149,Resultaten!$A:$P,12,FALSE)&gt;12,15,IF(VLOOKUP($A149,Resultaten!$A:$P,12,FALSE)&gt;6,20,IF(VLOOKUP($A149,Resultaten!$A:$P,12,FALSE)="",0,25)))))</f>
        <v>0</v>
      </c>
      <c r="T149" s="12">
        <f>IF(VLOOKUP($A149,Resultaten!$A:$P,13,FALSE)&gt;38,5,IF(VLOOKUP($A149,Resultaten!$A:$P,13,FALSE)&gt;28,10,IF(VLOOKUP($A149,Resultaten!$A:$P,13,FALSE)&gt;12,15,IF(VLOOKUP($A149,Resultaten!$A:$P,13,FALSE)&gt;6,20,IF(VLOOKUP($A149,Resultaten!$A:$P,13,FALSE)="",0,25)))))</f>
        <v>0</v>
      </c>
      <c r="U149" s="12">
        <f>IF(VLOOKUP($A149,Resultaten!$A:$P,6,FALSE)&gt;38,2,IF(VLOOKUP($A149,Resultaten!$A:$P,6,FALSE)&gt;28,4,IF(VLOOKUP($A149,Resultaten!$A:$P,6,FALSE)&gt;12,6,IF(VLOOKUP($A149,Resultaten!$A:$P,6,FALSE)&gt;6,8,IF(VLOOKUP($A149,Resultaten!$A:$P,6,FALSE)="",0,10)))))</f>
        <v>0</v>
      </c>
      <c r="V149" s="12">
        <f>IF(ISERROR(VLOOKUP($A149,BNT!$A:$H,3,FALSE)=TRUE),0,IF(VLOOKUP($A149,BNT!$A:$H,3,FALSE)="JA",2,0))</f>
        <v>0</v>
      </c>
      <c r="W149" s="14">
        <f>SUM(C149:E149)+SUM(S149:V149)</f>
        <v>17</v>
      </c>
    </row>
    <row r="150" spans="1:23" x14ac:dyDescent="0.25">
      <c r="A150" s="25">
        <v>2515</v>
      </c>
      <c r="B150" s="25" t="str">
        <f>VLOOKUP($A150,Para!$D$1:$E$996,2,FALSE)</f>
        <v>De Rode Leeuwen</v>
      </c>
      <c r="C150" s="18">
        <f>VLOOKUP($A150,'Score Algemeen'!$A$3:$S$968,5,FALSE)</f>
        <v>10</v>
      </c>
      <c r="D150" s="18">
        <f>VLOOKUP($A150,'Score Algemeen'!$A:$S,10,FALSE)</f>
        <v>2</v>
      </c>
      <c r="E150" s="18">
        <f>VLOOKUP($A150,'Score Algemeen'!$A:$S,19,FALSE)</f>
        <v>5</v>
      </c>
      <c r="F150" s="6">
        <f>IF(VLOOKUP($A150,Resultaten!$A:$P,10,FALSE)&gt;34,5,IF(VLOOKUP($A150,Resultaten!$A:$P,10,FALSE)&gt;26,10,IF(VLOOKUP($A150,Resultaten!$A:$P,10,FALSE)&gt;12,15,IF(VLOOKUP($A150,Resultaten!$A:$P,10,FALSE)&gt;6,20,IF(VLOOKUP($A150,Resultaten!$A:$P,10,FALSE)="",0,25)))))</f>
        <v>0</v>
      </c>
      <c r="G150" s="6">
        <f>IF(VLOOKUP($A150,Resultaten!$A:$P,3,FALSE)&gt;34,1,IF(VLOOKUP($A150,Resultaten!$A:$P,3,FALSE)&gt;26,2,IF(VLOOKUP($A150,Resultaten!$A:$P,3,FALSE)&gt;12,3,IF(VLOOKUP($A150,Resultaten!$A:$P,3,FALSE)&gt;6,4,IF(VLOOKUP($A150,Resultaten!$A:$P,3,FALSE)="",0,5)))))</f>
        <v>0</v>
      </c>
      <c r="H150" s="6">
        <f>IF(VLOOKUP($A150,Resultaten!$A:$P,11,FALSE)&gt;38,5,IF(VLOOKUP($A150,Resultaten!$A:$P,11,FALSE)&gt;28,10,IF(VLOOKUP($A150,Resultaten!$A:$P,11,FALSE)&gt;12,15,IF(VLOOKUP($A150,Resultaten!$A:$P,11,FALSE)&gt;6,20,IF(VLOOKUP($A150,Resultaten!$A:$P,11,FALSE)="",0,25)))))</f>
        <v>0</v>
      </c>
      <c r="I150" s="6">
        <f>IF(VLOOKUP($A150,Resultaten!$A:$P,4,FALSE)&gt;38,1,IF(VLOOKUP($A150,Resultaten!$A:$P,4,FALSE)&gt;28,2,IF(VLOOKUP($A150,Resultaten!$A:$P,4,FALSE)&gt;12,3,IF(VLOOKUP($A150,Resultaten!$A:$P,4,FALSE)&gt;6,4,IF(VLOOKUP($A150,Resultaten!$A:$P,4,FALSE)="",0,5)))))</f>
        <v>0</v>
      </c>
      <c r="J150" s="6">
        <f>IF(ISERROR(VLOOKUP($A150,BNT!$A:$H,5,FALSE)=TRUE),0,IF(VLOOKUP($A150,BNT!$A:$H,5,FALSE)="JA",2,0))</f>
        <v>0</v>
      </c>
      <c r="K150" s="6">
        <f>IF(ISERROR(VLOOKUP($A150,BNT!$A:$H,4,FALSE)=TRUE),0,IF(VLOOKUP($A150,BNT!$A:$H,4,FALSE)="JA",1,0))</f>
        <v>0</v>
      </c>
      <c r="L150" s="10">
        <f>SUM(C150:E150)+SUM(F150:K150)</f>
        <v>17</v>
      </c>
      <c r="M150" s="7">
        <f>IF(VLOOKUP($A150,Resultaten!$A:$P,11,FALSE)&gt;38,5,IF(VLOOKUP($A150,Resultaten!$A:$P,11,FALSE)&gt;28,10,IF(VLOOKUP($A150,Resultaten!$A:$P,11,FALSE)&gt;12,15,IF(VLOOKUP($A150,Resultaten!$A:$P,11,FALSE)&gt;6,20,IF(VLOOKUP($A150,Resultaten!$A:$P,11,FALSE)="",0,25)))))</f>
        <v>0</v>
      </c>
      <c r="N150" s="7">
        <f>IF(VLOOKUP($A150,Resultaten!$A:$P,12,FALSE)&gt;38,5,IF(VLOOKUP($A150,Resultaten!$A:$P,12,FALSE)&gt;28,10,IF(VLOOKUP($A150,Resultaten!$A:$P,12,FALSE)&gt;12,15,IF(VLOOKUP($A150,Resultaten!$A:$P,12,FALSE)&gt;6,20,IF(VLOOKUP($A150,Resultaten!$A:$P,12,FALSE)="",0,25)))))</f>
        <v>0</v>
      </c>
      <c r="O150" s="7">
        <f>IF(VLOOKUP($A150,Resultaten!$A:$P,5,FALSE)&gt;38,2,IF(VLOOKUP($A150,Resultaten!$A:$P,5,FALSE)&gt;28,4,IF(VLOOKUP($A150,Resultaten!$A:$P,5,FALSE)&gt;12,6,IF(VLOOKUP($A150,Resultaten!$A:$P,5,FALSE)&gt;6,8,IF(VLOOKUP($A150,Resultaten!$A:$P,5,FALSE)="",0,10)))))</f>
        <v>0</v>
      </c>
      <c r="P150" s="7">
        <f>IF(ISERROR(VLOOKUP($A150,BNT!$A:$H,4,FALSE)=TRUE),0,IF(VLOOKUP($A150,BNT!$A:$H,4,FALSE)="JA",2,0))</f>
        <v>0</v>
      </c>
      <c r="Q150" s="7">
        <f>IF(ISERROR(VLOOKUP($A150,BNT!$A:$H,3,FALSE)=TRUE),0,IF(VLOOKUP($A150,BNT!$A:$H,3,FALSE)="JA",1,0))</f>
        <v>0</v>
      </c>
      <c r="R150" s="16">
        <f>SUM(C150:E150)+SUM(M150:Q150)</f>
        <v>17</v>
      </c>
      <c r="S150" s="12">
        <f>IF(VLOOKUP($A150,Resultaten!$A:$P,12,FALSE)&gt;38,5,IF(VLOOKUP($A150,Resultaten!$A:$P,12,FALSE)&gt;28,10,IF(VLOOKUP($A150,Resultaten!$A:$P,12,FALSE)&gt;12,15,IF(VLOOKUP($A150,Resultaten!$A:$P,12,FALSE)&gt;6,20,IF(VLOOKUP($A150,Resultaten!$A:$P,12,FALSE)="",0,25)))))</f>
        <v>0</v>
      </c>
      <c r="T150" s="12">
        <f>IF(VLOOKUP($A150,Resultaten!$A:$P,13,FALSE)&gt;38,5,IF(VLOOKUP($A150,Resultaten!$A:$P,13,FALSE)&gt;28,10,IF(VLOOKUP($A150,Resultaten!$A:$P,13,FALSE)&gt;12,15,IF(VLOOKUP($A150,Resultaten!$A:$P,13,FALSE)&gt;6,20,IF(VLOOKUP($A150,Resultaten!$A:$P,13,FALSE)="",0,25)))))</f>
        <v>0</v>
      </c>
      <c r="U150" s="12">
        <f>IF(VLOOKUP($A150,Resultaten!$A:$P,6,FALSE)&gt;38,2,IF(VLOOKUP($A150,Resultaten!$A:$P,6,FALSE)&gt;28,4,IF(VLOOKUP($A150,Resultaten!$A:$P,6,FALSE)&gt;12,6,IF(VLOOKUP($A150,Resultaten!$A:$P,6,FALSE)&gt;6,8,IF(VLOOKUP($A150,Resultaten!$A:$P,6,FALSE)="",0,10)))))</f>
        <v>0</v>
      </c>
      <c r="V150" s="12">
        <f>IF(ISERROR(VLOOKUP($A150,BNT!$A:$H,3,FALSE)=TRUE),0,IF(VLOOKUP($A150,BNT!$A:$H,3,FALSE)="JA",2,0))</f>
        <v>0</v>
      </c>
      <c r="W150" s="14">
        <f>SUM(C150:E150)+SUM(S150:V150)</f>
        <v>17</v>
      </c>
    </row>
    <row r="151" spans="1:23" x14ac:dyDescent="0.25">
      <c r="A151" s="25">
        <v>5009</v>
      </c>
      <c r="B151" s="25" t="str">
        <f>VLOOKUP($A151,Para!$D$1:$E$996,2,FALSE)</f>
        <v>Koninklijke Basket Avelgem</v>
      </c>
      <c r="C151" s="18">
        <f>VLOOKUP($A151,'Score Algemeen'!$A$3:$S$968,5,FALSE)</f>
        <v>10</v>
      </c>
      <c r="D151" s="18">
        <f>VLOOKUP($A151,'Score Algemeen'!$A:$S,10,FALSE)</f>
        <v>2</v>
      </c>
      <c r="E151" s="18">
        <f>VLOOKUP($A151,'Score Algemeen'!$A:$S,19,FALSE)</f>
        <v>5</v>
      </c>
      <c r="F151" s="6">
        <f>IF(VLOOKUP($A151,Resultaten!$A:$P,10,FALSE)&gt;34,5,IF(VLOOKUP($A151,Resultaten!$A:$P,10,FALSE)&gt;26,10,IF(VLOOKUP($A151,Resultaten!$A:$P,10,FALSE)&gt;12,15,IF(VLOOKUP($A151,Resultaten!$A:$P,10,FALSE)&gt;6,20,IF(VLOOKUP($A151,Resultaten!$A:$P,10,FALSE)="",0,25)))))</f>
        <v>0</v>
      </c>
      <c r="G151" s="6">
        <f>IF(VLOOKUP($A151,Resultaten!$A:$P,3,FALSE)&gt;34,1,IF(VLOOKUP($A151,Resultaten!$A:$P,3,FALSE)&gt;26,2,IF(VLOOKUP($A151,Resultaten!$A:$P,3,FALSE)&gt;12,3,IF(VLOOKUP($A151,Resultaten!$A:$P,3,FALSE)&gt;6,4,IF(VLOOKUP($A151,Resultaten!$A:$P,3,FALSE)="",0,5)))))</f>
        <v>0</v>
      </c>
      <c r="H151" s="6">
        <f>IF(VLOOKUP($A151,Resultaten!$A:$P,11,FALSE)&gt;38,5,IF(VLOOKUP($A151,Resultaten!$A:$P,11,FALSE)&gt;28,10,IF(VLOOKUP($A151,Resultaten!$A:$P,11,FALSE)&gt;12,15,IF(VLOOKUP($A151,Resultaten!$A:$P,11,FALSE)&gt;6,20,IF(VLOOKUP($A151,Resultaten!$A:$P,11,FALSE)="",0,25)))))</f>
        <v>0</v>
      </c>
      <c r="I151" s="6">
        <f>IF(VLOOKUP($A151,Resultaten!$A:$P,4,FALSE)&gt;38,1,IF(VLOOKUP($A151,Resultaten!$A:$P,4,FALSE)&gt;28,2,IF(VLOOKUP($A151,Resultaten!$A:$P,4,FALSE)&gt;12,3,IF(VLOOKUP($A151,Resultaten!$A:$P,4,FALSE)&gt;6,4,IF(VLOOKUP($A151,Resultaten!$A:$P,4,FALSE)="",0,5)))))</f>
        <v>0</v>
      </c>
      <c r="J151" s="6">
        <f>IF(ISERROR(VLOOKUP($A151,BNT!$A:$H,5,FALSE)=TRUE),0,IF(VLOOKUP($A151,BNT!$A:$H,5,FALSE)="JA",2,0))</f>
        <v>0</v>
      </c>
      <c r="K151" s="6">
        <f>IF(ISERROR(VLOOKUP($A151,BNT!$A:$H,4,FALSE)=TRUE),0,IF(VLOOKUP($A151,BNT!$A:$H,4,FALSE)="JA",1,0))</f>
        <v>0</v>
      </c>
      <c r="L151" s="10">
        <f>SUM(C151:E151)+SUM(F151:K151)</f>
        <v>17</v>
      </c>
      <c r="M151" s="7">
        <f>IF(VLOOKUP($A151,Resultaten!$A:$P,11,FALSE)&gt;38,5,IF(VLOOKUP($A151,Resultaten!$A:$P,11,FALSE)&gt;28,10,IF(VLOOKUP($A151,Resultaten!$A:$P,11,FALSE)&gt;12,15,IF(VLOOKUP($A151,Resultaten!$A:$P,11,FALSE)&gt;6,20,IF(VLOOKUP($A151,Resultaten!$A:$P,11,FALSE)="",0,25)))))</f>
        <v>0</v>
      </c>
      <c r="N151" s="7">
        <f>IF(VLOOKUP($A151,Resultaten!$A:$P,12,FALSE)&gt;38,5,IF(VLOOKUP($A151,Resultaten!$A:$P,12,FALSE)&gt;28,10,IF(VLOOKUP($A151,Resultaten!$A:$P,12,FALSE)&gt;12,15,IF(VLOOKUP($A151,Resultaten!$A:$P,12,FALSE)&gt;6,20,IF(VLOOKUP($A151,Resultaten!$A:$P,12,FALSE)="",0,25)))))</f>
        <v>0</v>
      </c>
      <c r="O151" s="7">
        <f>IF(VLOOKUP($A151,Resultaten!$A:$P,5,FALSE)&gt;38,2,IF(VLOOKUP($A151,Resultaten!$A:$P,5,FALSE)&gt;28,4,IF(VLOOKUP($A151,Resultaten!$A:$P,5,FALSE)&gt;12,6,IF(VLOOKUP($A151,Resultaten!$A:$P,5,FALSE)&gt;6,8,IF(VLOOKUP($A151,Resultaten!$A:$P,5,FALSE)="",0,10)))))</f>
        <v>0</v>
      </c>
      <c r="P151" s="7">
        <f>IF(ISERROR(VLOOKUP($A151,BNT!$A:$H,4,FALSE)=TRUE),0,IF(VLOOKUP($A151,BNT!$A:$H,4,FALSE)="JA",2,0))</f>
        <v>0</v>
      </c>
      <c r="Q151" s="7">
        <f>IF(ISERROR(VLOOKUP($A151,BNT!$A:$H,3,FALSE)=TRUE),0,IF(VLOOKUP($A151,BNT!$A:$H,3,FALSE)="JA",1,0))</f>
        <v>0</v>
      </c>
      <c r="R151" s="16">
        <f>SUM(C151:E151)+SUM(M151:Q151)</f>
        <v>17</v>
      </c>
      <c r="S151" s="12">
        <f>IF(VLOOKUP($A151,Resultaten!$A:$P,12,FALSE)&gt;38,5,IF(VLOOKUP($A151,Resultaten!$A:$P,12,FALSE)&gt;28,10,IF(VLOOKUP($A151,Resultaten!$A:$P,12,FALSE)&gt;12,15,IF(VLOOKUP($A151,Resultaten!$A:$P,12,FALSE)&gt;6,20,IF(VLOOKUP($A151,Resultaten!$A:$P,12,FALSE)="",0,25)))))</f>
        <v>0</v>
      </c>
      <c r="T151" s="12">
        <f>IF(VLOOKUP($A151,Resultaten!$A:$P,13,FALSE)&gt;38,5,IF(VLOOKUP($A151,Resultaten!$A:$P,13,FALSE)&gt;28,10,IF(VLOOKUP($A151,Resultaten!$A:$P,13,FALSE)&gt;12,15,IF(VLOOKUP($A151,Resultaten!$A:$P,13,FALSE)&gt;6,20,IF(VLOOKUP($A151,Resultaten!$A:$P,13,FALSE)="",0,25)))))</f>
        <v>0</v>
      </c>
      <c r="U151" s="12">
        <f>IF(VLOOKUP($A151,Resultaten!$A:$P,6,FALSE)&gt;38,2,IF(VLOOKUP($A151,Resultaten!$A:$P,6,FALSE)&gt;28,4,IF(VLOOKUP($A151,Resultaten!$A:$P,6,FALSE)&gt;12,6,IF(VLOOKUP($A151,Resultaten!$A:$P,6,FALSE)&gt;6,8,IF(VLOOKUP($A151,Resultaten!$A:$P,6,FALSE)="",0,10)))))</f>
        <v>0</v>
      </c>
      <c r="V151" s="12">
        <f>IF(ISERROR(VLOOKUP($A151,BNT!$A:$H,3,FALSE)=TRUE),0,IF(VLOOKUP($A151,BNT!$A:$H,3,FALSE)="JA",2,0))</f>
        <v>0</v>
      </c>
      <c r="W151" s="14">
        <f>SUM(C151:E151)+SUM(S151:V151)</f>
        <v>17</v>
      </c>
    </row>
    <row r="152" spans="1:23" x14ac:dyDescent="0.25">
      <c r="A152" s="25">
        <v>1640</v>
      </c>
      <c r="B152" s="25" t="str">
        <f>VLOOKUP($A152,Para!$D$1:$E$996,2,FALSE)</f>
        <v>Bobcat Wielsbeke</v>
      </c>
      <c r="C152" s="18">
        <f>VLOOKUP($A152,'Score Algemeen'!$A$3:$S$968,5,FALSE)</f>
        <v>4</v>
      </c>
      <c r="D152" s="18">
        <f>VLOOKUP($A152,'Score Algemeen'!$A:$S,10,FALSE)</f>
        <v>1</v>
      </c>
      <c r="E152" s="18">
        <f>VLOOKUP($A152,'Score Algemeen'!$A:$S,19,FALSE)</f>
        <v>6</v>
      </c>
      <c r="F152" s="6">
        <f>IF(VLOOKUP($A152,Resultaten!$A:$P,10,FALSE)&gt;34,5,IF(VLOOKUP($A152,Resultaten!$A:$P,10,FALSE)&gt;26,10,IF(VLOOKUP($A152,Resultaten!$A:$P,10,FALSE)&gt;12,15,IF(VLOOKUP($A152,Resultaten!$A:$P,10,FALSE)&gt;6,20,IF(VLOOKUP($A152,Resultaten!$A:$P,10,FALSE)="",0,25)))))</f>
        <v>5</v>
      </c>
      <c r="G152" s="6">
        <f>IF(VLOOKUP($A152,Resultaten!$A:$P,3,FALSE)&gt;34,1,IF(VLOOKUP($A152,Resultaten!$A:$P,3,FALSE)&gt;26,2,IF(VLOOKUP($A152,Resultaten!$A:$P,3,FALSE)&gt;12,3,IF(VLOOKUP($A152,Resultaten!$A:$P,3,FALSE)&gt;6,4,IF(VLOOKUP($A152,Resultaten!$A:$P,3,FALSE)="",0,5)))))</f>
        <v>0</v>
      </c>
      <c r="H152" s="6">
        <f>IF(VLOOKUP($A152,Resultaten!$A:$P,11,FALSE)&gt;38,5,IF(VLOOKUP($A152,Resultaten!$A:$P,11,FALSE)&gt;28,10,IF(VLOOKUP($A152,Resultaten!$A:$P,11,FALSE)&gt;12,15,IF(VLOOKUP($A152,Resultaten!$A:$P,11,FALSE)&gt;6,20,IF(VLOOKUP($A152,Resultaten!$A:$P,11,FALSE)="",0,25)))))</f>
        <v>5</v>
      </c>
      <c r="I152" s="6">
        <f>IF(VLOOKUP($A152,Resultaten!$A:$P,4,FALSE)&gt;38,1,IF(VLOOKUP($A152,Resultaten!$A:$P,4,FALSE)&gt;28,2,IF(VLOOKUP($A152,Resultaten!$A:$P,4,FALSE)&gt;12,3,IF(VLOOKUP($A152,Resultaten!$A:$P,4,FALSE)&gt;6,4,IF(VLOOKUP($A152,Resultaten!$A:$P,4,FALSE)="",0,5)))))</f>
        <v>3</v>
      </c>
      <c r="J152" s="6">
        <f>IF(ISERROR(VLOOKUP($A152,BNT!$A:$H,5,FALSE)=TRUE),0,IF(VLOOKUP($A152,BNT!$A:$H,5,FALSE)="JA",2,0))</f>
        <v>0</v>
      </c>
      <c r="K152" s="6">
        <f>IF(ISERROR(VLOOKUP($A152,BNT!$A:$H,4,FALSE)=TRUE),0,IF(VLOOKUP($A152,BNT!$A:$H,4,FALSE)="JA",1,0))</f>
        <v>0</v>
      </c>
      <c r="L152" s="10">
        <f>SUM(C152:E152)+SUM(F152:K152)</f>
        <v>24</v>
      </c>
      <c r="M152" s="7">
        <f>IF(VLOOKUP($A152,Resultaten!$A:$P,11,FALSE)&gt;38,5,IF(VLOOKUP($A152,Resultaten!$A:$P,11,FALSE)&gt;28,10,IF(VLOOKUP($A152,Resultaten!$A:$P,11,FALSE)&gt;12,15,IF(VLOOKUP($A152,Resultaten!$A:$P,11,FALSE)&gt;6,20,IF(VLOOKUP($A152,Resultaten!$A:$P,11,FALSE)="",0,25)))))</f>
        <v>5</v>
      </c>
      <c r="N152" s="7">
        <f>IF(VLOOKUP($A152,Resultaten!$A:$P,12,FALSE)&gt;38,5,IF(VLOOKUP($A152,Resultaten!$A:$P,12,FALSE)&gt;28,10,IF(VLOOKUP($A152,Resultaten!$A:$P,12,FALSE)&gt;12,15,IF(VLOOKUP($A152,Resultaten!$A:$P,12,FALSE)&gt;6,20,IF(VLOOKUP($A152,Resultaten!$A:$P,12,FALSE)="",0,25)))))</f>
        <v>5</v>
      </c>
      <c r="O152" s="7">
        <f>IF(VLOOKUP($A152,Resultaten!$A:$P,5,FALSE)&gt;38,2,IF(VLOOKUP($A152,Resultaten!$A:$P,5,FALSE)&gt;28,4,IF(VLOOKUP($A152,Resultaten!$A:$P,5,FALSE)&gt;12,6,IF(VLOOKUP($A152,Resultaten!$A:$P,5,FALSE)&gt;6,8,IF(VLOOKUP($A152,Resultaten!$A:$P,5,FALSE)="",0,10)))))</f>
        <v>4</v>
      </c>
      <c r="P152" s="7">
        <f>IF(ISERROR(VLOOKUP($A152,BNT!$A:$H,4,FALSE)=TRUE),0,IF(VLOOKUP($A152,BNT!$A:$H,4,FALSE)="JA",2,0))</f>
        <v>0</v>
      </c>
      <c r="Q152" s="7">
        <f>IF(ISERROR(VLOOKUP($A152,BNT!$A:$H,3,FALSE)=TRUE),0,IF(VLOOKUP($A152,BNT!$A:$H,3,FALSE)="JA",1,0))</f>
        <v>0</v>
      </c>
      <c r="R152" s="16">
        <f>SUM(C152:E152)+SUM(M152:Q152)</f>
        <v>25</v>
      </c>
      <c r="S152" s="12">
        <f>IF(VLOOKUP($A152,Resultaten!$A:$P,12,FALSE)&gt;38,5,IF(VLOOKUP($A152,Resultaten!$A:$P,12,FALSE)&gt;28,10,IF(VLOOKUP($A152,Resultaten!$A:$P,12,FALSE)&gt;12,15,IF(VLOOKUP($A152,Resultaten!$A:$P,12,FALSE)&gt;6,20,IF(VLOOKUP($A152,Resultaten!$A:$P,12,FALSE)="",0,25)))))</f>
        <v>5</v>
      </c>
      <c r="T152" s="12">
        <f>IF(VLOOKUP($A152,Resultaten!$A:$P,13,FALSE)&gt;38,5,IF(VLOOKUP($A152,Resultaten!$A:$P,13,FALSE)&gt;28,10,IF(VLOOKUP($A152,Resultaten!$A:$P,13,FALSE)&gt;12,15,IF(VLOOKUP($A152,Resultaten!$A:$P,13,FALSE)&gt;6,20,IF(VLOOKUP($A152,Resultaten!$A:$P,13,FALSE)="",0,25)))))</f>
        <v>0</v>
      </c>
      <c r="U152" s="12">
        <f>IF(VLOOKUP($A152,Resultaten!$A:$P,6,FALSE)&gt;38,2,IF(VLOOKUP($A152,Resultaten!$A:$P,6,FALSE)&gt;28,4,IF(VLOOKUP($A152,Resultaten!$A:$P,6,FALSE)&gt;12,6,IF(VLOOKUP($A152,Resultaten!$A:$P,6,FALSE)&gt;6,8,IF(VLOOKUP($A152,Resultaten!$A:$P,6,FALSE)="",0,10)))))</f>
        <v>0</v>
      </c>
      <c r="V152" s="12">
        <v>0</v>
      </c>
      <c r="W152" s="14">
        <f>SUM(C152:E152)+SUM(S152:V152)</f>
        <v>16</v>
      </c>
    </row>
    <row r="153" spans="1:23" x14ac:dyDescent="0.25">
      <c r="A153" s="25">
        <v>314</v>
      </c>
      <c r="B153" s="25" t="str">
        <f>VLOOKUP($A153,Para!$D$1:$E$996,2,FALSE)</f>
        <v>Black Devils Vorst</v>
      </c>
      <c r="C153" s="18">
        <f>VLOOKUP($A153,'Score Algemeen'!$A$3:$S$968,5,FALSE)</f>
        <v>10</v>
      </c>
      <c r="D153" s="18">
        <f>VLOOKUP($A153,'Score Algemeen'!$A:$S,10,FALSE)</f>
        <v>4</v>
      </c>
      <c r="E153" s="18">
        <f>VLOOKUP($A153,'Score Algemeen'!$A:$S,19,FALSE)</f>
        <v>2</v>
      </c>
      <c r="F153" s="6">
        <f>IF(VLOOKUP($A153,Resultaten!$A:$P,10,FALSE)&gt;34,5,IF(VLOOKUP($A153,Resultaten!$A:$P,10,FALSE)&gt;26,10,IF(VLOOKUP($A153,Resultaten!$A:$P,10,FALSE)&gt;12,15,IF(VLOOKUP($A153,Resultaten!$A:$P,10,FALSE)&gt;6,20,IF(VLOOKUP($A153,Resultaten!$A:$P,10,FALSE)="",0,25)))))</f>
        <v>0</v>
      </c>
      <c r="G153" s="6">
        <f>IF(VLOOKUP($A153,Resultaten!$A:$P,3,FALSE)&gt;34,1,IF(VLOOKUP($A153,Resultaten!$A:$P,3,FALSE)&gt;26,2,IF(VLOOKUP($A153,Resultaten!$A:$P,3,FALSE)&gt;12,3,IF(VLOOKUP($A153,Resultaten!$A:$P,3,FALSE)&gt;6,4,IF(VLOOKUP($A153,Resultaten!$A:$P,3,FALSE)="",0,5)))))</f>
        <v>0</v>
      </c>
      <c r="H153" s="6">
        <f>IF(VLOOKUP($A153,Resultaten!$A:$P,11,FALSE)&gt;38,5,IF(VLOOKUP($A153,Resultaten!$A:$P,11,FALSE)&gt;28,10,IF(VLOOKUP($A153,Resultaten!$A:$P,11,FALSE)&gt;12,15,IF(VLOOKUP($A153,Resultaten!$A:$P,11,FALSE)&gt;6,20,IF(VLOOKUP($A153,Resultaten!$A:$P,11,FALSE)="",0,25)))))</f>
        <v>0</v>
      </c>
      <c r="I153" s="6">
        <f>IF(VLOOKUP($A153,Resultaten!$A:$P,4,FALSE)&gt;38,1,IF(VLOOKUP($A153,Resultaten!$A:$P,4,FALSE)&gt;28,2,IF(VLOOKUP($A153,Resultaten!$A:$P,4,FALSE)&gt;12,3,IF(VLOOKUP($A153,Resultaten!$A:$P,4,FALSE)&gt;6,4,IF(VLOOKUP($A153,Resultaten!$A:$P,4,FALSE)="",0,5)))))</f>
        <v>0</v>
      </c>
      <c r="J153" s="6">
        <f>IF(ISERROR(VLOOKUP($A153,BNT!$A:$H,5,FALSE)=TRUE),0,IF(VLOOKUP($A153,BNT!$A:$H,5,FALSE)="JA",2,0))</f>
        <v>0</v>
      </c>
      <c r="K153" s="6">
        <f>IF(ISERROR(VLOOKUP($A153,BNT!$A:$H,4,FALSE)=TRUE),0,IF(VLOOKUP($A153,BNT!$A:$H,4,FALSE)="JA",1,0))</f>
        <v>0</v>
      </c>
      <c r="L153" s="10">
        <f>SUM(C153:E153)+SUM(F153:K153)</f>
        <v>16</v>
      </c>
      <c r="M153" s="7">
        <f>IF(VLOOKUP($A153,Resultaten!$A:$P,11,FALSE)&gt;38,5,IF(VLOOKUP($A153,Resultaten!$A:$P,11,FALSE)&gt;28,10,IF(VLOOKUP($A153,Resultaten!$A:$P,11,FALSE)&gt;12,15,IF(VLOOKUP($A153,Resultaten!$A:$P,11,FALSE)&gt;6,20,IF(VLOOKUP($A153,Resultaten!$A:$P,11,FALSE)="",0,25)))))</f>
        <v>0</v>
      </c>
      <c r="N153" s="7">
        <f>IF(VLOOKUP($A153,Resultaten!$A:$P,12,FALSE)&gt;38,5,IF(VLOOKUP($A153,Resultaten!$A:$P,12,FALSE)&gt;28,10,IF(VLOOKUP($A153,Resultaten!$A:$P,12,FALSE)&gt;12,15,IF(VLOOKUP($A153,Resultaten!$A:$P,12,FALSE)&gt;6,20,IF(VLOOKUP($A153,Resultaten!$A:$P,12,FALSE)="",0,25)))))</f>
        <v>0</v>
      </c>
      <c r="O153" s="7">
        <f>IF(VLOOKUP($A153,Resultaten!$A:$P,5,FALSE)&gt;38,2,IF(VLOOKUP($A153,Resultaten!$A:$P,5,FALSE)&gt;28,4,IF(VLOOKUP($A153,Resultaten!$A:$P,5,FALSE)&gt;12,6,IF(VLOOKUP($A153,Resultaten!$A:$P,5,FALSE)&gt;6,8,IF(VLOOKUP($A153,Resultaten!$A:$P,5,FALSE)="",0,10)))))</f>
        <v>0</v>
      </c>
      <c r="P153" s="7">
        <f>IF(ISERROR(VLOOKUP($A153,BNT!$A:$H,4,FALSE)=TRUE),0,IF(VLOOKUP($A153,BNT!$A:$H,4,FALSE)="JA",2,0))</f>
        <v>0</v>
      </c>
      <c r="Q153" s="7">
        <f>IF(ISERROR(VLOOKUP($A153,BNT!$A:$H,3,FALSE)=TRUE),0,IF(VLOOKUP($A153,BNT!$A:$H,3,FALSE)="JA",1,0))</f>
        <v>0</v>
      </c>
      <c r="R153" s="16">
        <f>SUM(C153:E153)+SUM(M153:Q153)</f>
        <v>16</v>
      </c>
      <c r="S153" s="12">
        <f>IF(VLOOKUP($A153,Resultaten!$A:$P,12,FALSE)&gt;38,5,IF(VLOOKUP($A153,Resultaten!$A:$P,12,FALSE)&gt;28,10,IF(VLOOKUP($A153,Resultaten!$A:$P,12,FALSE)&gt;12,15,IF(VLOOKUP($A153,Resultaten!$A:$P,12,FALSE)&gt;6,20,IF(VLOOKUP($A153,Resultaten!$A:$P,12,FALSE)="",0,25)))))</f>
        <v>0</v>
      </c>
      <c r="T153" s="12">
        <f>IF(VLOOKUP($A153,Resultaten!$A:$P,13,FALSE)&gt;38,5,IF(VLOOKUP($A153,Resultaten!$A:$P,13,FALSE)&gt;28,10,IF(VLOOKUP($A153,Resultaten!$A:$P,13,FALSE)&gt;12,15,IF(VLOOKUP($A153,Resultaten!$A:$P,13,FALSE)&gt;6,20,IF(VLOOKUP($A153,Resultaten!$A:$P,13,FALSE)="",0,25)))))</f>
        <v>0</v>
      </c>
      <c r="U153" s="12">
        <f>IF(VLOOKUP($A153,Resultaten!$A:$P,6,FALSE)&gt;38,2,IF(VLOOKUP($A153,Resultaten!$A:$P,6,FALSE)&gt;28,4,IF(VLOOKUP($A153,Resultaten!$A:$P,6,FALSE)&gt;12,6,IF(VLOOKUP($A153,Resultaten!$A:$P,6,FALSE)&gt;6,8,IF(VLOOKUP($A153,Resultaten!$A:$P,6,FALSE)="",0,10)))))</f>
        <v>0</v>
      </c>
      <c r="V153" s="12">
        <f>IF(ISERROR(VLOOKUP($A153,BNT!$A:$H,3,FALSE)=TRUE),0,IF(VLOOKUP($A153,BNT!$A:$H,3,FALSE)="JA",2,0))</f>
        <v>0</v>
      </c>
      <c r="W153" s="14">
        <f>SUM(C153:E153)+SUM(S153:V153)</f>
        <v>16</v>
      </c>
    </row>
    <row r="154" spans="1:23" x14ac:dyDescent="0.25">
      <c r="A154" s="25">
        <v>667</v>
      </c>
      <c r="B154" s="25" t="str">
        <f>VLOOKUP($A154,Para!$D$1:$E$996,2,FALSE)</f>
        <v>BBC Lokeren</v>
      </c>
      <c r="C154" s="18">
        <f>VLOOKUP($A154,'Score Algemeen'!$A$3:$S$968,5,FALSE)</f>
        <v>8</v>
      </c>
      <c r="D154" s="18">
        <f>VLOOKUP($A154,'Score Algemeen'!$A:$S,10,FALSE)</f>
        <v>3</v>
      </c>
      <c r="E154" s="18">
        <f>VLOOKUP($A154,'Score Algemeen'!$A:$S,19,FALSE)</f>
        <v>5</v>
      </c>
      <c r="F154" s="6">
        <f>IF(VLOOKUP($A154,Resultaten!$A:$P,10,FALSE)&gt;34,5,IF(VLOOKUP($A154,Resultaten!$A:$P,10,FALSE)&gt;26,10,IF(VLOOKUP($A154,Resultaten!$A:$P,10,FALSE)&gt;12,15,IF(VLOOKUP($A154,Resultaten!$A:$P,10,FALSE)&gt;6,20,IF(VLOOKUP($A154,Resultaten!$A:$P,10,FALSE)="",0,25)))))</f>
        <v>0</v>
      </c>
      <c r="G154" s="6">
        <f>IF(VLOOKUP($A154,Resultaten!$A:$P,3,FALSE)&gt;34,1,IF(VLOOKUP($A154,Resultaten!$A:$P,3,FALSE)&gt;26,2,IF(VLOOKUP($A154,Resultaten!$A:$P,3,FALSE)&gt;12,3,IF(VLOOKUP($A154,Resultaten!$A:$P,3,FALSE)&gt;6,4,IF(VLOOKUP($A154,Resultaten!$A:$P,3,FALSE)="",0,5)))))</f>
        <v>0</v>
      </c>
      <c r="H154" s="6">
        <f>IF(VLOOKUP($A154,Resultaten!$A:$P,11,FALSE)&gt;38,5,IF(VLOOKUP($A154,Resultaten!$A:$P,11,FALSE)&gt;28,10,IF(VLOOKUP($A154,Resultaten!$A:$P,11,FALSE)&gt;12,15,IF(VLOOKUP($A154,Resultaten!$A:$P,11,FALSE)&gt;6,20,IF(VLOOKUP($A154,Resultaten!$A:$P,11,FALSE)="",0,25)))))</f>
        <v>0</v>
      </c>
      <c r="I154" s="6">
        <f>IF(VLOOKUP($A154,Resultaten!$A:$P,4,FALSE)&gt;38,1,IF(VLOOKUP($A154,Resultaten!$A:$P,4,FALSE)&gt;28,2,IF(VLOOKUP($A154,Resultaten!$A:$P,4,FALSE)&gt;12,3,IF(VLOOKUP($A154,Resultaten!$A:$P,4,FALSE)&gt;6,4,IF(VLOOKUP($A154,Resultaten!$A:$P,4,FALSE)="",0,5)))))</f>
        <v>0</v>
      </c>
      <c r="J154" s="6">
        <f>IF(ISERROR(VLOOKUP($A154,BNT!$A:$H,5,FALSE)=TRUE),0,IF(VLOOKUP($A154,BNT!$A:$H,5,FALSE)="JA",2,0))</f>
        <v>0</v>
      </c>
      <c r="K154" s="6">
        <f>IF(ISERROR(VLOOKUP($A154,BNT!$A:$H,4,FALSE)=TRUE),0,IF(VLOOKUP($A154,BNT!$A:$H,4,FALSE)="JA",1,0))</f>
        <v>0</v>
      </c>
      <c r="L154" s="10">
        <f>SUM(C154:E154)+SUM(F154:K154)</f>
        <v>16</v>
      </c>
      <c r="M154" s="7">
        <f>IF(VLOOKUP($A154,Resultaten!$A:$P,11,FALSE)&gt;38,5,IF(VLOOKUP($A154,Resultaten!$A:$P,11,FALSE)&gt;28,10,IF(VLOOKUP($A154,Resultaten!$A:$P,11,FALSE)&gt;12,15,IF(VLOOKUP($A154,Resultaten!$A:$P,11,FALSE)&gt;6,20,IF(VLOOKUP($A154,Resultaten!$A:$P,11,FALSE)="",0,25)))))</f>
        <v>0</v>
      </c>
      <c r="N154" s="7">
        <f>IF(VLOOKUP($A154,Resultaten!$A:$P,12,FALSE)&gt;38,5,IF(VLOOKUP($A154,Resultaten!$A:$P,12,FALSE)&gt;28,10,IF(VLOOKUP($A154,Resultaten!$A:$P,12,FALSE)&gt;12,15,IF(VLOOKUP($A154,Resultaten!$A:$P,12,FALSE)&gt;6,20,IF(VLOOKUP($A154,Resultaten!$A:$P,12,FALSE)="",0,25)))))</f>
        <v>0</v>
      </c>
      <c r="O154" s="7">
        <f>IF(VLOOKUP($A154,Resultaten!$A:$P,5,FALSE)&gt;38,2,IF(VLOOKUP($A154,Resultaten!$A:$P,5,FALSE)&gt;28,4,IF(VLOOKUP($A154,Resultaten!$A:$P,5,FALSE)&gt;12,6,IF(VLOOKUP($A154,Resultaten!$A:$P,5,FALSE)&gt;6,8,IF(VLOOKUP($A154,Resultaten!$A:$P,5,FALSE)="",0,10)))))</f>
        <v>0</v>
      </c>
      <c r="P154" s="7">
        <f>IF(ISERROR(VLOOKUP($A154,BNT!$A:$H,4,FALSE)=TRUE),0,IF(VLOOKUP($A154,BNT!$A:$H,4,FALSE)="JA",2,0))</f>
        <v>0</v>
      </c>
      <c r="Q154" s="7">
        <f>IF(ISERROR(VLOOKUP($A154,BNT!$A:$H,3,FALSE)=TRUE),0,IF(VLOOKUP($A154,BNT!$A:$H,3,FALSE)="JA",1,0))</f>
        <v>0</v>
      </c>
      <c r="R154" s="16">
        <f>SUM(C154:E154)+SUM(M154:Q154)</f>
        <v>16</v>
      </c>
      <c r="S154" s="12">
        <f>IF(VLOOKUP($A154,Resultaten!$A:$P,12,FALSE)&gt;38,5,IF(VLOOKUP($A154,Resultaten!$A:$P,12,FALSE)&gt;28,10,IF(VLOOKUP($A154,Resultaten!$A:$P,12,FALSE)&gt;12,15,IF(VLOOKUP($A154,Resultaten!$A:$P,12,FALSE)&gt;6,20,IF(VLOOKUP($A154,Resultaten!$A:$P,12,FALSE)="",0,25)))))</f>
        <v>0</v>
      </c>
      <c r="T154" s="12">
        <f>IF(VLOOKUP($A154,Resultaten!$A:$P,13,FALSE)&gt;38,5,IF(VLOOKUP($A154,Resultaten!$A:$P,13,FALSE)&gt;28,10,IF(VLOOKUP($A154,Resultaten!$A:$P,13,FALSE)&gt;12,15,IF(VLOOKUP($A154,Resultaten!$A:$P,13,FALSE)&gt;6,20,IF(VLOOKUP($A154,Resultaten!$A:$P,13,FALSE)="",0,25)))))</f>
        <v>0</v>
      </c>
      <c r="U154" s="12">
        <f>IF(VLOOKUP($A154,Resultaten!$A:$P,6,FALSE)&gt;38,2,IF(VLOOKUP($A154,Resultaten!$A:$P,6,FALSE)&gt;28,4,IF(VLOOKUP($A154,Resultaten!$A:$P,6,FALSE)&gt;12,6,IF(VLOOKUP($A154,Resultaten!$A:$P,6,FALSE)&gt;6,8,IF(VLOOKUP($A154,Resultaten!$A:$P,6,FALSE)="",0,10)))))</f>
        <v>0</v>
      </c>
      <c r="V154" s="12">
        <f>IF(ISERROR(VLOOKUP($A154,BNT!$A:$H,3,FALSE)=TRUE),0,IF(VLOOKUP($A154,BNT!$A:$H,3,FALSE)="JA",2,0))</f>
        <v>0</v>
      </c>
      <c r="W154" s="14">
        <f>SUM(C154:E154)+SUM(S154:V154)</f>
        <v>16</v>
      </c>
    </row>
    <row r="155" spans="1:23" x14ac:dyDescent="0.25">
      <c r="A155" s="25">
        <v>737</v>
      </c>
      <c r="B155" s="25" t="str">
        <f>VLOOKUP($A155,Para!$D$1:$E$996,2,FALSE)</f>
        <v>KB Oostende Bredene Basket@sea</v>
      </c>
      <c r="C155" s="18">
        <f>VLOOKUP($A155,'Score Algemeen'!$A$3:$S$968,5,FALSE)</f>
        <v>10</v>
      </c>
      <c r="D155" s="18">
        <f>VLOOKUP($A155,'Score Algemeen'!$A:$S,10,FALSE)</f>
        <v>4</v>
      </c>
      <c r="E155" s="18">
        <f>VLOOKUP($A155,'Score Algemeen'!$A:$S,19,FALSE)</f>
        <v>2</v>
      </c>
      <c r="F155" s="6">
        <f>IF(VLOOKUP($A155,Resultaten!$A:$P,10,FALSE)&gt;34,5,IF(VLOOKUP($A155,Resultaten!$A:$P,10,FALSE)&gt;26,10,IF(VLOOKUP($A155,Resultaten!$A:$P,10,FALSE)&gt;12,15,IF(VLOOKUP($A155,Resultaten!$A:$P,10,FALSE)&gt;6,20,IF(VLOOKUP($A155,Resultaten!$A:$P,10,FALSE)="",0,25)))))</f>
        <v>0</v>
      </c>
      <c r="G155" s="6">
        <f>IF(VLOOKUP($A155,Resultaten!$A:$P,3,FALSE)&gt;34,1,IF(VLOOKUP($A155,Resultaten!$A:$P,3,FALSE)&gt;26,2,IF(VLOOKUP($A155,Resultaten!$A:$P,3,FALSE)&gt;12,3,IF(VLOOKUP($A155,Resultaten!$A:$P,3,FALSE)&gt;6,4,IF(VLOOKUP($A155,Resultaten!$A:$P,3,FALSE)="",0,5)))))</f>
        <v>1</v>
      </c>
      <c r="H155" s="6">
        <f>IF(VLOOKUP($A155,Resultaten!$A:$P,11,FALSE)&gt;38,5,IF(VLOOKUP($A155,Resultaten!$A:$P,11,FALSE)&gt;28,10,IF(VLOOKUP($A155,Resultaten!$A:$P,11,FALSE)&gt;12,15,IF(VLOOKUP($A155,Resultaten!$A:$P,11,FALSE)&gt;6,20,IF(VLOOKUP($A155,Resultaten!$A:$P,11,FALSE)="",0,25)))))</f>
        <v>0</v>
      </c>
      <c r="I155" s="6">
        <f>IF(VLOOKUP($A155,Resultaten!$A:$P,4,FALSE)&gt;38,1,IF(VLOOKUP($A155,Resultaten!$A:$P,4,FALSE)&gt;28,2,IF(VLOOKUP($A155,Resultaten!$A:$P,4,FALSE)&gt;12,3,IF(VLOOKUP($A155,Resultaten!$A:$P,4,FALSE)&gt;6,4,IF(VLOOKUP($A155,Resultaten!$A:$P,4,FALSE)="",0,5)))))</f>
        <v>0</v>
      </c>
      <c r="J155" s="6">
        <f>IF(ISERROR(VLOOKUP($A155,BNT!$A:$H,5,FALSE)=TRUE),0,IF(VLOOKUP($A155,BNT!$A:$H,5,FALSE)="JA",2,0))</f>
        <v>0</v>
      </c>
      <c r="K155" s="6">
        <f>IF(ISERROR(VLOOKUP($A155,BNT!$A:$H,4,FALSE)=TRUE),0,IF(VLOOKUP($A155,BNT!$A:$H,4,FALSE)="JA",1,0))</f>
        <v>0</v>
      </c>
      <c r="L155" s="10">
        <f>SUM(C155:E155)+SUM(F155:K155)</f>
        <v>17</v>
      </c>
      <c r="M155" s="7">
        <f>IF(VLOOKUP($A155,Resultaten!$A:$P,11,FALSE)&gt;38,5,IF(VLOOKUP($A155,Resultaten!$A:$P,11,FALSE)&gt;28,10,IF(VLOOKUP($A155,Resultaten!$A:$P,11,FALSE)&gt;12,15,IF(VLOOKUP($A155,Resultaten!$A:$P,11,FALSE)&gt;6,20,IF(VLOOKUP($A155,Resultaten!$A:$P,11,FALSE)="",0,25)))))</f>
        <v>0</v>
      </c>
      <c r="N155" s="7">
        <f>IF(VLOOKUP($A155,Resultaten!$A:$P,12,FALSE)&gt;38,5,IF(VLOOKUP($A155,Resultaten!$A:$P,12,FALSE)&gt;28,10,IF(VLOOKUP($A155,Resultaten!$A:$P,12,FALSE)&gt;12,15,IF(VLOOKUP($A155,Resultaten!$A:$P,12,FALSE)&gt;6,20,IF(VLOOKUP($A155,Resultaten!$A:$P,12,FALSE)="",0,25)))))</f>
        <v>0</v>
      </c>
      <c r="O155" s="7">
        <f>IF(VLOOKUP($A155,Resultaten!$A:$P,5,FALSE)&gt;38,2,IF(VLOOKUP($A155,Resultaten!$A:$P,5,FALSE)&gt;28,4,IF(VLOOKUP($A155,Resultaten!$A:$P,5,FALSE)&gt;12,6,IF(VLOOKUP($A155,Resultaten!$A:$P,5,FALSE)&gt;6,8,IF(VLOOKUP($A155,Resultaten!$A:$P,5,FALSE)="",0,10)))))</f>
        <v>0</v>
      </c>
      <c r="P155" s="7">
        <f>IF(ISERROR(VLOOKUP($A155,BNT!$A:$H,4,FALSE)=TRUE),0,IF(VLOOKUP($A155,BNT!$A:$H,4,FALSE)="JA",2,0))</f>
        <v>0</v>
      </c>
      <c r="Q155" s="7">
        <f>IF(ISERROR(VLOOKUP($A155,BNT!$A:$H,3,FALSE)=TRUE),0,IF(VLOOKUP($A155,BNT!$A:$H,3,FALSE)="JA",1,0))</f>
        <v>0</v>
      </c>
      <c r="R155" s="16">
        <f>SUM(C155:E155)+SUM(M155:Q155)</f>
        <v>16</v>
      </c>
      <c r="S155" s="12">
        <f>IF(VLOOKUP($A155,Resultaten!$A:$P,12,FALSE)&gt;38,5,IF(VLOOKUP($A155,Resultaten!$A:$P,12,FALSE)&gt;28,10,IF(VLOOKUP($A155,Resultaten!$A:$P,12,FALSE)&gt;12,15,IF(VLOOKUP($A155,Resultaten!$A:$P,12,FALSE)&gt;6,20,IF(VLOOKUP($A155,Resultaten!$A:$P,12,FALSE)="",0,25)))))</f>
        <v>0</v>
      </c>
      <c r="T155" s="12">
        <f>IF(VLOOKUP($A155,Resultaten!$A:$P,13,FALSE)&gt;38,5,IF(VLOOKUP($A155,Resultaten!$A:$P,13,FALSE)&gt;28,10,IF(VLOOKUP($A155,Resultaten!$A:$P,13,FALSE)&gt;12,15,IF(VLOOKUP($A155,Resultaten!$A:$P,13,FALSE)&gt;6,20,IF(VLOOKUP($A155,Resultaten!$A:$P,13,FALSE)="",0,25)))))</f>
        <v>0</v>
      </c>
      <c r="U155" s="12">
        <f>IF(VLOOKUP($A155,Resultaten!$A:$P,6,FALSE)&gt;38,2,IF(VLOOKUP($A155,Resultaten!$A:$P,6,FALSE)&gt;28,4,IF(VLOOKUP($A155,Resultaten!$A:$P,6,FALSE)&gt;12,6,IF(VLOOKUP($A155,Resultaten!$A:$P,6,FALSE)&gt;6,8,IF(VLOOKUP($A155,Resultaten!$A:$P,6,FALSE)="",0,10)))))</f>
        <v>0</v>
      </c>
      <c r="V155" s="12">
        <f>IF(ISERROR(VLOOKUP($A155,BNT!$A:$H,3,FALSE)=TRUE),0,IF(VLOOKUP($A155,BNT!$A:$H,3,FALSE)="JA",2,0))</f>
        <v>0</v>
      </c>
      <c r="W155" s="14">
        <f>SUM(C155:E155)+SUM(S155:V155)</f>
        <v>16</v>
      </c>
    </row>
    <row r="156" spans="1:23" x14ac:dyDescent="0.25">
      <c r="A156" s="25">
        <v>809</v>
      </c>
      <c r="B156" s="25" t="str">
        <f>VLOOKUP($A156,Para!$D$1:$E$996,2,FALSE)</f>
        <v>Rapid Raptors Langemark</v>
      </c>
      <c r="C156" s="18">
        <f>VLOOKUP($A156,'Score Algemeen'!$A$3:$S$968,5,FALSE)</f>
        <v>10</v>
      </c>
      <c r="D156" s="18">
        <f>VLOOKUP($A156,'Score Algemeen'!$A:$S,10,FALSE)</f>
        <v>3</v>
      </c>
      <c r="E156" s="18">
        <f>VLOOKUP($A156,'Score Algemeen'!$A:$S,19,FALSE)</f>
        <v>3</v>
      </c>
      <c r="F156" s="6">
        <f>IF(VLOOKUP($A156,Resultaten!$A:$P,10,FALSE)&gt;34,5,IF(VLOOKUP($A156,Resultaten!$A:$P,10,FALSE)&gt;26,10,IF(VLOOKUP($A156,Resultaten!$A:$P,10,FALSE)&gt;12,15,IF(VLOOKUP($A156,Resultaten!$A:$P,10,FALSE)&gt;6,20,IF(VLOOKUP($A156,Resultaten!$A:$P,10,FALSE)="",0,25)))))</f>
        <v>0</v>
      </c>
      <c r="G156" s="6">
        <f>IF(VLOOKUP($A156,Resultaten!$A:$P,3,FALSE)&gt;34,1,IF(VLOOKUP($A156,Resultaten!$A:$P,3,FALSE)&gt;26,2,IF(VLOOKUP($A156,Resultaten!$A:$P,3,FALSE)&gt;12,3,IF(VLOOKUP($A156,Resultaten!$A:$P,3,FALSE)&gt;6,4,IF(VLOOKUP($A156,Resultaten!$A:$P,3,FALSE)="",0,5)))))</f>
        <v>0</v>
      </c>
      <c r="H156" s="6">
        <f>IF(VLOOKUP($A156,Resultaten!$A:$P,11,FALSE)&gt;38,5,IF(VLOOKUP($A156,Resultaten!$A:$P,11,FALSE)&gt;28,10,IF(VLOOKUP($A156,Resultaten!$A:$P,11,FALSE)&gt;12,15,IF(VLOOKUP($A156,Resultaten!$A:$P,11,FALSE)&gt;6,20,IF(VLOOKUP($A156,Resultaten!$A:$P,11,FALSE)="",0,25)))))</f>
        <v>0</v>
      </c>
      <c r="I156" s="6">
        <f>IF(VLOOKUP($A156,Resultaten!$A:$P,4,FALSE)&gt;38,1,IF(VLOOKUP($A156,Resultaten!$A:$P,4,FALSE)&gt;28,2,IF(VLOOKUP($A156,Resultaten!$A:$P,4,FALSE)&gt;12,3,IF(VLOOKUP($A156,Resultaten!$A:$P,4,FALSE)&gt;6,4,IF(VLOOKUP($A156,Resultaten!$A:$P,4,FALSE)="",0,5)))))</f>
        <v>0</v>
      </c>
      <c r="J156" s="6">
        <f>IF(ISERROR(VLOOKUP($A156,BNT!$A:$H,5,FALSE)=TRUE),0,IF(VLOOKUP($A156,BNT!$A:$H,5,FALSE)="JA",2,0))</f>
        <v>0</v>
      </c>
      <c r="K156" s="6">
        <f>IF(ISERROR(VLOOKUP($A156,BNT!$A:$H,4,FALSE)=TRUE),0,IF(VLOOKUP($A156,BNT!$A:$H,4,FALSE)="JA",1,0))</f>
        <v>0</v>
      </c>
      <c r="L156" s="10">
        <f>SUM(C156:E156)+SUM(F156:K156)</f>
        <v>16</v>
      </c>
      <c r="M156" s="7">
        <f>IF(VLOOKUP($A156,Resultaten!$A:$P,11,FALSE)&gt;38,5,IF(VLOOKUP($A156,Resultaten!$A:$P,11,FALSE)&gt;28,10,IF(VLOOKUP($A156,Resultaten!$A:$P,11,FALSE)&gt;12,15,IF(VLOOKUP($A156,Resultaten!$A:$P,11,FALSE)&gt;6,20,IF(VLOOKUP($A156,Resultaten!$A:$P,11,FALSE)="",0,25)))))</f>
        <v>0</v>
      </c>
      <c r="N156" s="7">
        <f>IF(VLOOKUP($A156,Resultaten!$A:$P,12,FALSE)&gt;38,5,IF(VLOOKUP($A156,Resultaten!$A:$P,12,FALSE)&gt;28,10,IF(VLOOKUP($A156,Resultaten!$A:$P,12,FALSE)&gt;12,15,IF(VLOOKUP($A156,Resultaten!$A:$P,12,FALSE)&gt;6,20,IF(VLOOKUP($A156,Resultaten!$A:$P,12,FALSE)="",0,25)))))</f>
        <v>0</v>
      </c>
      <c r="O156" s="7">
        <f>IF(VLOOKUP($A156,Resultaten!$A:$P,5,FALSE)&gt;38,2,IF(VLOOKUP($A156,Resultaten!$A:$P,5,FALSE)&gt;28,4,IF(VLOOKUP($A156,Resultaten!$A:$P,5,FALSE)&gt;12,6,IF(VLOOKUP($A156,Resultaten!$A:$P,5,FALSE)&gt;6,8,IF(VLOOKUP($A156,Resultaten!$A:$P,5,FALSE)="",0,10)))))</f>
        <v>0</v>
      </c>
      <c r="P156" s="7">
        <f>IF(ISERROR(VLOOKUP($A156,BNT!$A:$H,4,FALSE)=TRUE),0,IF(VLOOKUP($A156,BNT!$A:$H,4,FALSE)="JA",2,0))</f>
        <v>0</v>
      </c>
      <c r="Q156" s="7">
        <f>IF(ISERROR(VLOOKUP($A156,BNT!$A:$H,3,FALSE)=TRUE),0,IF(VLOOKUP($A156,BNT!$A:$H,3,FALSE)="JA",1,0))</f>
        <v>0</v>
      </c>
      <c r="R156" s="16">
        <f>SUM(C156:E156)+SUM(M156:Q156)</f>
        <v>16</v>
      </c>
      <c r="S156" s="12">
        <f>IF(VLOOKUP($A156,Resultaten!$A:$P,12,FALSE)&gt;38,5,IF(VLOOKUP($A156,Resultaten!$A:$P,12,FALSE)&gt;28,10,IF(VLOOKUP($A156,Resultaten!$A:$P,12,FALSE)&gt;12,15,IF(VLOOKUP($A156,Resultaten!$A:$P,12,FALSE)&gt;6,20,IF(VLOOKUP($A156,Resultaten!$A:$P,12,FALSE)="",0,25)))))</f>
        <v>0</v>
      </c>
      <c r="T156" s="12">
        <f>IF(VLOOKUP($A156,Resultaten!$A:$P,13,FALSE)&gt;38,5,IF(VLOOKUP($A156,Resultaten!$A:$P,13,FALSE)&gt;28,10,IF(VLOOKUP($A156,Resultaten!$A:$P,13,FALSE)&gt;12,15,IF(VLOOKUP($A156,Resultaten!$A:$P,13,FALSE)&gt;6,20,IF(VLOOKUP($A156,Resultaten!$A:$P,13,FALSE)="",0,25)))))</f>
        <v>0</v>
      </c>
      <c r="U156" s="12">
        <f>IF(VLOOKUP($A156,Resultaten!$A:$P,6,FALSE)&gt;38,2,IF(VLOOKUP($A156,Resultaten!$A:$P,6,FALSE)&gt;28,4,IF(VLOOKUP($A156,Resultaten!$A:$P,6,FALSE)&gt;12,6,IF(VLOOKUP($A156,Resultaten!$A:$P,6,FALSE)&gt;6,8,IF(VLOOKUP($A156,Resultaten!$A:$P,6,FALSE)="",0,10)))))</f>
        <v>0</v>
      </c>
      <c r="V156" s="12">
        <f>IF(ISERROR(VLOOKUP($A156,BNT!$A:$H,3,FALSE)=TRUE),0,IF(VLOOKUP($A156,BNT!$A:$H,3,FALSE)="JA",2,0))</f>
        <v>0</v>
      </c>
      <c r="W156" s="14">
        <f>SUM(C156:E156)+SUM(S156:V156)</f>
        <v>16</v>
      </c>
    </row>
    <row r="157" spans="1:23" x14ac:dyDescent="0.25">
      <c r="A157" s="25">
        <v>1204</v>
      </c>
      <c r="B157" s="25" t="str">
        <f>VLOOKUP($A157,Para!$D$1:$E$996,2,FALSE)</f>
        <v>Basketbalclub Sint-Amands vzw</v>
      </c>
      <c r="C157" s="18">
        <f>VLOOKUP($A157,'Score Algemeen'!$A$3:$S$968,5,FALSE)</f>
        <v>10</v>
      </c>
      <c r="D157" s="18">
        <f>VLOOKUP($A157,'Score Algemeen'!$A:$S,10,FALSE)</f>
        <v>3</v>
      </c>
      <c r="E157" s="18">
        <f>VLOOKUP($A157,'Score Algemeen'!$A:$S,19,FALSE)</f>
        <v>3</v>
      </c>
      <c r="F157" s="6">
        <f>IF(VLOOKUP($A157,Resultaten!$A:$P,10,FALSE)&gt;34,5,IF(VLOOKUP($A157,Resultaten!$A:$P,10,FALSE)&gt;26,10,IF(VLOOKUP($A157,Resultaten!$A:$P,10,FALSE)&gt;12,15,IF(VLOOKUP($A157,Resultaten!$A:$P,10,FALSE)&gt;6,20,IF(VLOOKUP($A157,Resultaten!$A:$P,10,FALSE)="",0,25)))))</f>
        <v>0</v>
      </c>
      <c r="G157" s="6">
        <f>IF(VLOOKUP($A157,Resultaten!$A:$P,3,FALSE)&gt;34,1,IF(VLOOKUP($A157,Resultaten!$A:$P,3,FALSE)&gt;26,2,IF(VLOOKUP($A157,Resultaten!$A:$P,3,FALSE)&gt;12,3,IF(VLOOKUP($A157,Resultaten!$A:$P,3,FALSE)&gt;6,4,IF(VLOOKUP($A157,Resultaten!$A:$P,3,FALSE)="",0,5)))))</f>
        <v>0</v>
      </c>
      <c r="H157" s="6">
        <f>IF(VLOOKUP($A157,Resultaten!$A:$P,11,FALSE)&gt;38,5,IF(VLOOKUP($A157,Resultaten!$A:$P,11,FALSE)&gt;28,10,IF(VLOOKUP($A157,Resultaten!$A:$P,11,FALSE)&gt;12,15,IF(VLOOKUP($A157,Resultaten!$A:$P,11,FALSE)&gt;6,20,IF(VLOOKUP($A157,Resultaten!$A:$P,11,FALSE)="",0,25)))))</f>
        <v>0</v>
      </c>
      <c r="I157" s="6">
        <f>IF(VLOOKUP($A157,Resultaten!$A:$P,4,FALSE)&gt;38,1,IF(VLOOKUP($A157,Resultaten!$A:$P,4,FALSE)&gt;28,2,IF(VLOOKUP($A157,Resultaten!$A:$P,4,FALSE)&gt;12,3,IF(VLOOKUP($A157,Resultaten!$A:$P,4,FALSE)&gt;6,4,IF(VLOOKUP($A157,Resultaten!$A:$P,4,FALSE)="",0,5)))))</f>
        <v>0</v>
      </c>
      <c r="J157" s="6">
        <f>IF(ISERROR(VLOOKUP($A157,BNT!$A:$H,5,FALSE)=TRUE),0,IF(VLOOKUP($A157,BNT!$A:$H,5,FALSE)="JA",2,0))</f>
        <v>0</v>
      </c>
      <c r="K157" s="6">
        <f>IF(ISERROR(VLOOKUP($A157,BNT!$A:$H,4,FALSE)=TRUE),0,IF(VLOOKUP($A157,BNT!$A:$H,4,FALSE)="JA",1,0))</f>
        <v>0</v>
      </c>
      <c r="L157" s="10">
        <f>SUM(C157:E157)+SUM(F157:K157)</f>
        <v>16</v>
      </c>
      <c r="M157" s="7">
        <f>IF(VLOOKUP($A157,Resultaten!$A:$P,11,FALSE)&gt;38,5,IF(VLOOKUP($A157,Resultaten!$A:$P,11,FALSE)&gt;28,10,IF(VLOOKUP($A157,Resultaten!$A:$P,11,FALSE)&gt;12,15,IF(VLOOKUP($A157,Resultaten!$A:$P,11,FALSE)&gt;6,20,IF(VLOOKUP($A157,Resultaten!$A:$P,11,FALSE)="",0,25)))))</f>
        <v>0</v>
      </c>
      <c r="N157" s="7">
        <f>IF(VLOOKUP($A157,Resultaten!$A:$P,12,FALSE)&gt;38,5,IF(VLOOKUP($A157,Resultaten!$A:$P,12,FALSE)&gt;28,10,IF(VLOOKUP($A157,Resultaten!$A:$P,12,FALSE)&gt;12,15,IF(VLOOKUP($A157,Resultaten!$A:$P,12,FALSE)&gt;6,20,IF(VLOOKUP($A157,Resultaten!$A:$P,12,FALSE)="",0,25)))))</f>
        <v>0</v>
      </c>
      <c r="O157" s="7">
        <f>IF(VLOOKUP($A157,Resultaten!$A:$P,5,FALSE)&gt;38,2,IF(VLOOKUP($A157,Resultaten!$A:$P,5,FALSE)&gt;28,4,IF(VLOOKUP($A157,Resultaten!$A:$P,5,FALSE)&gt;12,6,IF(VLOOKUP($A157,Resultaten!$A:$P,5,FALSE)&gt;6,8,IF(VLOOKUP($A157,Resultaten!$A:$P,5,FALSE)="",0,10)))))</f>
        <v>0</v>
      </c>
      <c r="P157" s="7">
        <f>IF(ISERROR(VLOOKUP($A157,BNT!$A:$H,4,FALSE)=TRUE),0,IF(VLOOKUP($A157,BNT!$A:$H,4,FALSE)="JA",2,0))</f>
        <v>0</v>
      </c>
      <c r="Q157" s="7">
        <f>IF(ISERROR(VLOOKUP($A157,BNT!$A:$H,3,FALSE)=TRUE),0,IF(VLOOKUP($A157,BNT!$A:$H,3,FALSE)="JA",1,0))</f>
        <v>0</v>
      </c>
      <c r="R157" s="16">
        <f>SUM(C157:E157)+SUM(M157:Q157)</f>
        <v>16</v>
      </c>
      <c r="S157" s="12">
        <f>IF(VLOOKUP($A157,Resultaten!$A:$P,12,FALSE)&gt;38,5,IF(VLOOKUP($A157,Resultaten!$A:$P,12,FALSE)&gt;28,10,IF(VLOOKUP($A157,Resultaten!$A:$P,12,FALSE)&gt;12,15,IF(VLOOKUP($A157,Resultaten!$A:$P,12,FALSE)&gt;6,20,IF(VLOOKUP($A157,Resultaten!$A:$P,12,FALSE)="",0,25)))))</f>
        <v>0</v>
      </c>
      <c r="T157" s="12">
        <f>IF(VLOOKUP($A157,Resultaten!$A:$P,13,FALSE)&gt;38,5,IF(VLOOKUP($A157,Resultaten!$A:$P,13,FALSE)&gt;28,10,IF(VLOOKUP($A157,Resultaten!$A:$P,13,FALSE)&gt;12,15,IF(VLOOKUP($A157,Resultaten!$A:$P,13,FALSE)&gt;6,20,IF(VLOOKUP($A157,Resultaten!$A:$P,13,FALSE)="",0,25)))))</f>
        <v>0</v>
      </c>
      <c r="U157" s="12">
        <f>IF(VLOOKUP($A157,Resultaten!$A:$P,6,FALSE)&gt;38,2,IF(VLOOKUP($A157,Resultaten!$A:$P,6,FALSE)&gt;28,4,IF(VLOOKUP($A157,Resultaten!$A:$P,6,FALSE)&gt;12,6,IF(VLOOKUP($A157,Resultaten!$A:$P,6,FALSE)&gt;6,8,IF(VLOOKUP($A157,Resultaten!$A:$P,6,FALSE)="",0,10)))))</f>
        <v>0</v>
      </c>
      <c r="V157" s="12">
        <f>IF(ISERROR(VLOOKUP($A157,BNT!$A:$H,3,FALSE)=TRUE),0,IF(VLOOKUP($A157,BNT!$A:$H,3,FALSE)="JA",2,0))</f>
        <v>0</v>
      </c>
      <c r="W157" s="14">
        <f>SUM(C157:E157)+SUM(S157:V157)</f>
        <v>16</v>
      </c>
    </row>
    <row r="158" spans="1:23" x14ac:dyDescent="0.25">
      <c r="A158" s="25">
        <v>1392</v>
      </c>
      <c r="B158" s="25" t="str">
        <f>VLOOKUP($A158,Para!$D$1:$E$996,2,FALSE)</f>
        <v>KBBC Wasocub Waasmunster vzw</v>
      </c>
      <c r="C158" s="18">
        <f>VLOOKUP($A158,'Score Algemeen'!$A$3:$S$968,5,FALSE)</f>
        <v>8</v>
      </c>
      <c r="D158" s="18">
        <f>VLOOKUP($A158,'Score Algemeen'!$A:$S,10,FALSE)</f>
        <v>2</v>
      </c>
      <c r="E158" s="18">
        <f>VLOOKUP($A158,'Score Algemeen'!$A:$S,19,FALSE)</f>
        <v>6</v>
      </c>
      <c r="F158" s="6">
        <f>IF(VLOOKUP($A158,Resultaten!$A:$P,10,FALSE)&gt;34,5,IF(VLOOKUP($A158,Resultaten!$A:$P,10,FALSE)&gt;26,10,IF(VLOOKUP($A158,Resultaten!$A:$P,10,FALSE)&gt;12,15,IF(VLOOKUP($A158,Resultaten!$A:$P,10,FALSE)&gt;6,20,IF(VLOOKUP($A158,Resultaten!$A:$P,10,FALSE)="",0,25)))))</f>
        <v>0</v>
      </c>
      <c r="G158" s="6">
        <f>IF(VLOOKUP($A158,Resultaten!$A:$P,3,FALSE)&gt;34,1,IF(VLOOKUP($A158,Resultaten!$A:$P,3,FALSE)&gt;26,2,IF(VLOOKUP($A158,Resultaten!$A:$P,3,FALSE)&gt;12,3,IF(VLOOKUP($A158,Resultaten!$A:$P,3,FALSE)&gt;6,4,IF(VLOOKUP($A158,Resultaten!$A:$P,3,FALSE)="",0,5)))))</f>
        <v>0</v>
      </c>
      <c r="H158" s="6">
        <f>IF(VLOOKUP($A158,Resultaten!$A:$P,11,FALSE)&gt;38,5,IF(VLOOKUP($A158,Resultaten!$A:$P,11,FALSE)&gt;28,10,IF(VLOOKUP($A158,Resultaten!$A:$P,11,FALSE)&gt;12,15,IF(VLOOKUP($A158,Resultaten!$A:$P,11,FALSE)&gt;6,20,IF(VLOOKUP($A158,Resultaten!$A:$P,11,FALSE)="",0,25)))))</f>
        <v>0</v>
      </c>
      <c r="I158" s="6">
        <f>IF(VLOOKUP($A158,Resultaten!$A:$P,4,FALSE)&gt;38,1,IF(VLOOKUP($A158,Resultaten!$A:$P,4,FALSE)&gt;28,2,IF(VLOOKUP($A158,Resultaten!$A:$P,4,FALSE)&gt;12,3,IF(VLOOKUP($A158,Resultaten!$A:$P,4,FALSE)&gt;6,4,IF(VLOOKUP($A158,Resultaten!$A:$P,4,FALSE)="",0,5)))))</f>
        <v>0</v>
      </c>
      <c r="J158" s="6">
        <f>IF(ISERROR(VLOOKUP($A158,BNT!$A:$H,5,FALSE)=TRUE),0,IF(VLOOKUP($A158,BNT!$A:$H,5,FALSE)="JA",2,0))</f>
        <v>0</v>
      </c>
      <c r="K158" s="6">
        <f>IF(ISERROR(VLOOKUP($A158,BNT!$A:$H,4,FALSE)=TRUE),0,IF(VLOOKUP($A158,BNT!$A:$H,4,FALSE)="JA",1,0))</f>
        <v>0</v>
      </c>
      <c r="L158" s="10">
        <f>SUM(C158:E158)+SUM(F158:K158)</f>
        <v>16</v>
      </c>
      <c r="M158" s="7">
        <f>IF(VLOOKUP($A158,Resultaten!$A:$P,11,FALSE)&gt;38,5,IF(VLOOKUP($A158,Resultaten!$A:$P,11,FALSE)&gt;28,10,IF(VLOOKUP($A158,Resultaten!$A:$P,11,FALSE)&gt;12,15,IF(VLOOKUP($A158,Resultaten!$A:$P,11,FALSE)&gt;6,20,IF(VLOOKUP($A158,Resultaten!$A:$P,11,FALSE)="",0,25)))))</f>
        <v>0</v>
      </c>
      <c r="N158" s="7">
        <f>IF(VLOOKUP($A158,Resultaten!$A:$P,12,FALSE)&gt;38,5,IF(VLOOKUP($A158,Resultaten!$A:$P,12,FALSE)&gt;28,10,IF(VLOOKUP($A158,Resultaten!$A:$P,12,FALSE)&gt;12,15,IF(VLOOKUP($A158,Resultaten!$A:$P,12,FALSE)&gt;6,20,IF(VLOOKUP($A158,Resultaten!$A:$P,12,FALSE)="",0,25)))))</f>
        <v>0</v>
      </c>
      <c r="O158" s="7">
        <f>IF(VLOOKUP($A158,Resultaten!$A:$P,5,FALSE)&gt;38,2,IF(VLOOKUP($A158,Resultaten!$A:$P,5,FALSE)&gt;28,4,IF(VLOOKUP($A158,Resultaten!$A:$P,5,FALSE)&gt;12,6,IF(VLOOKUP($A158,Resultaten!$A:$P,5,FALSE)&gt;6,8,IF(VLOOKUP($A158,Resultaten!$A:$P,5,FALSE)="",0,10)))))</f>
        <v>0</v>
      </c>
      <c r="P158" s="7">
        <f>IF(ISERROR(VLOOKUP($A158,BNT!$A:$H,4,FALSE)=TRUE),0,IF(VLOOKUP($A158,BNT!$A:$H,4,FALSE)="JA",2,0))</f>
        <v>0</v>
      </c>
      <c r="Q158" s="7">
        <f>IF(ISERROR(VLOOKUP($A158,BNT!$A:$H,3,FALSE)=TRUE),0,IF(VLOOKUP($A158,BNT!$A:$H,3,FALSE)="JA",1,0))</f>
        <v>0</v>
      </c>
      <c r="R158" s="16">
        <f>SUM(C158:E158)+SUM(M158:Q158)</f>
        <v>16</v>
      </c>
      <c r="S158" s="12">
        <f>IF(VLOOKUP($A158,Resultaten!$A:$P,12,FALSE)&gt;38,5,IF(VLOOKUP($A158,Resultaten!$A:$P,12,FALSE)&gt;28,10,IF(VLOOKUP($A158,Resultaten!$A:$P,12,FALSE)&gt;12,15,IF(VLOOKUP($A158,Resultaten!$A:$P,12,FALSE)&gt;6,20,IF(VLOOKUP($A158,Resultaten!$A:$P,12,FALSE)="",0,25)))))</f>
        <v>0</v>
      </c>
      <c r="T158" s="12">
        <f>IF(VLOOKUP($A158,Resultaten!$A:$P,13,FALSE)&gt;38,5,IF(VLOOKUP($A158,Resultaten!$A:$P,13,FALSE)&gt;28,10,IF(VLOOKUP($A158,Resultaten!$A:$P,13,FALSE)&gt;12,15,IF(VLOOKUP($A158,Resultaten!$A:$P,13,FALSE)&gt;6,20,IF(VLOOKUP($A158,Resultaten!$A:$P,13,FALSE)="",0,25)))))</f>
        <v>0</v>
      </c>
      <c r="U158" s="12">
        <f>IF(VLOOKUP($A158,Resultaten!$A:$P,6,FALSE)&gt;38,2,IF(VLOOKUP($A158,Resultaten!$A:$P,6,FALSE)&gt;28,4,IF(VLOOKUP($A158,Resultaten!$A:$P,6,FALSE)&gt;12,6,IF(VLOOKUP($A158,Resultaten!$A:$P,6,FALSE)&gt;6,8,IF(VLOOKUP($A158,Resultaten!$A:$P,6,FALSE)="",0,10)))))</f>
        <v>0</v>
      </c>
      <c r="V158" s="12">
        <f>IF(ISERROR(VLOOKUP($A158,BNT!$A:$H,3,FALSE)=TRUE),0,IF(VLOOKUP($A158,BNT!$A:$H,3,FALSE)="JA",2,0))</f>
        <v>0</v>
      </c>
      <c r="W158" s="14">
        <f>SUM(C158:E158)+SUM(S158:V158)</f>
        <v>16</v>
      </c>
    </row>
    <row r="159" spans="1:23" x14ac:dyDescent="0.25">
      <c r="A159" s="25">
        <v>1692</v>
      </c>
      <c r="B159" s="25" t="str">
        <f>VLOOKUP($A159,Para!$D$1:$E$996,2,FALSE)</f>
        <v>BBC Berlaar</v>
      </c>
      <c r="C159" s="18">
        <f>VLOOKUP($A159,'Score Algemeen'!$A$3:$S$968,5,FALSE)</f>
        <v>10</v>
      </c>
      <c r="D159" s="18">
        <f>VLOOKUP($A159,'Score Algemeen'!$A:$S,10,FALSE)</f>
        <v>2</v>
      </c>
      <c r="E159" s="18">
        <f>VLOOKUP($A159,'Score Algemeen'!$A:$S,19,FALSE)</f>
        <v>4</v>
      </c>
      <c r="F159" s="6">
        <f>IF(VLOOKUP($A159,Resultaten!$A:$P,10,FALSE)&gt;34,5,IF(VLOOKUP($A159,Resultaten!$A:$P,10,FALSE)&gt;26,10,IF(VLOOKUP($A159,Resultaten!$A:$P,10,FALSE)&gt;12,15,IF(VLOOKUP($A159,Resultaten!$A:$P,10,FALSE)&gt;6,20,IF(VLOOKUP($A159,Resultaten!$A:$P,10,FALSE)="",0,25)))))</f>
        <v>0</v>
      </c>
      <c r="G159" s="6">
        <f>IF(VLOOKUP($A159,Resultaten!$A:$P,3,FALSE)&gt;34,1,IF(VLOOKUP($A159,Resultaten!$A:$P,3,FALSE)&gt;26,2,IF(VLOOKUP($A159,Resultaten!$A:$P,3,FALSE)&gt;12,3,IF(VLOOKUP($A159,Resultaten!$A:$P,3,FALSE)&gt;6,4,IF(VLOOKUP($A159,Resultaten!$A:$P,3,FALSE)="",0,5)))))</f>
        <v>0</v>
      </c>
      <c r="H159" s="6">
        <f>IF(VLOOKUP($A159,Resultaten!$A:$P,11,FALSE)&gt;38,5,IF(VLOOKUP($A159,Resultaten!$A:$P,11,FALSE)&gt;28,10,IF(VLOOKUP($A159,Resultaten!$A:$P,11,FALSE)&gt;12,15,IF(VLOOKUP($A159,Resultaten!$A:$P,11,FALSE)&gt;6,20,IF(VLOOKUP($A159,Resultaten!$A:$P,11,FALSE)="",0,25)))))</f>
        <v>0</v>
      </c>
      <c r="I159" s="6">
        <f>IF(VLOOKUP($A159,Resultaten!$A:$P,4,FALSE)&gt;38,1,IF(VLOOKUP($A159,Resultaten!$A:$P,4,FALSE)&gt;28,2,IF(VLOOKUP($A159,Resultaten!$A:$P,4,FALSE)&gt;12,3,IF(VLOOKUP($A159,Resultaten!$A:$P,4,FALSE)&gt;6,4,IF(VLOOKUP($A159,Resultaten!$A:$P,4,FALSE)="",0,5)))))</f>
        <v>0</v>
      </c>
      <c r="J159" s="6">
        <f>IF(ISERROR(VLOOKUP($A159,BNT!$A:$H,5,FALSE)=TRUE),0,IF(VLOOKUP($A159,BNT!$A:$H,5,FALSE)="JA",2,0))</f>
        <v>0</v>
      </c>
      <c r="K159" s="6">
        <f>IF(ISERROR(VLOOKUP($A159,BNT!$A:$H,4,FALSE)=TRUE),0,IF(VLOOKUP($A159,BNT!$A:$H,4,FALSE)="JA",1,0))</f>
        <v>0</v>
      </c>
      <c r="L159" s="10">
        <f>SUM(C159:E159)+SUM(F159:K159)</f>
        <v>16</v>
      </c>
      <c r="M159" s="7">
        <f>IF(VLOOKUP($A159,Resultaten!$A:$P,11,FALSE)&gt;38,5,IF(VLOOKUP($A159,Resultaten!$A:$P,11,FALSE)&gt;28,10,IF(VLOOKUP($A159,Resultaten!$A:$P,11,FALSE)&gt;12,15,IF(VLOOKUP($A159,Resultaten!$A:$P,11,FALSE)&gt;6,20,IF(VLOOKUP($A159,Resultaten!$A:$P,11,FALSE)="",0,25)))))</f>
        <v>0</v>
      </c>
      <c r="N159" s="7">
        <f>IF(VLOOKUP($A159,Resultaten!$A:$P,12,FALSE)&gt;38,5,IF(VLOOKUP($A159,Resultaten!$A:$P,12,FALSE)&gt;28,10,IF(VLOOKUP($A159,Resultaten!$A:$P,12,FALSE)&gt;12,15,IF(VLOOKUP($A159,Resultaten!$A:$P,12,FALSE)&gt;6,20,IF(VLOOKUP($A159,Resultaten!$A:$P,12,FALSE)="",0,25)))))</f>
        <v>0</v>
      </c>
      <c r="O159" s="7">
        <f>IF(VLOOKUP($A159,Resultaten!$A:$P,5,FALSE)&gt;38,2,IF(VLOOKUP($A159,Resultaten!$A:$P,5,FALSE)&gt;28,4,IF(VLOOKUP($A159,Resultaten!$A:$P,5,FALSE)&gt;12,6,IF(VLOOKUP($A159,Resultaten!$A:$P,5,FALSE)&gt;6,8,IF(VLOOKUP($A159,Resultaten!$A:$P,5,FALSE)="",0,10)))))</f>
        <v>0</v>
      </c>
      <c r="P159" s="7">
        <f>IF(ISERROR(VLOOKUP($A159,BNT!$A:$H,4,FALSE)=TRUE),0,IF(VLOOKUP($A159,BNT!$A:$H,4,FALSE)="JA",2,0))</f>
        <v>0</v>
      </c>
      <c r="Q159" s="7">
        <f>IF(ISERROR(VLOOKUP($A159,BNT!$A:$H,3,FALSE)=TRUE),0,IF(VLOOKUP($A159,BNT!$A:$H,3,FALSE)="JA",1,0))</f>
        <v>0</v>
      </c>
      <c r="R159" s="16">
        <f>SUM(C159:E159)+SUM(M159:Q159)</f>
        <v>16</v>
      </c>
      <c r="S159" s="12">
        <f>IF(VLOOKUP($A159,Resultaten!$A:$P,12,FALSE)&gt;38,5,IF(VLOOKUP($A159,Resultaten!$A:$P,12,FALSE)&gt;28,10,IF(VLOOKUP($A159,Resultaten!$A:$P,12,FALSE)&gt;12,15,IF(VLOOKUP($A159,Resultaten!$A:$P,12,FALSE)&gt;6,20,IF(VLOOKUP($A159,Resultaten!$A:$P,12,FALSE)="",0,25)))))</f>
        <v>0</v>
      </c>
      <c r="T159" s="12">
        <f>IF(VLOOKUP($A159,Resultaten!$A:$P,13,FALSE)&gt;38,5,IF(VLOOKUP($A159,Resultaten!$A:$P,13,FALSE)&gt;28,10,IF(VLOOKUP($A159,Resultaten!$A:$P,13,FALSE)&gt;12,15,IF(VLOOKUP($A159,Resultaten!$A:$P,13,FALSE)&gt;6,20,IF(VLOOKUP($A159,Resultaten!$A:$P,13,FALSE)="",0,25)))))</f>
        <v>0</v>
      </c>
      <c r="U159" s="12">
        <f>IF(VLOOKUP($A159,Resultaten!$A:$P,6,FALSE)&gt;38,2,IF(VLOOKUP($A159,Resultaten!$A:$P,6,FALSE)&gt;28,4,IF(VLOOKUP($A159,Resultaten!$A:$P,6,FALSE)&gt;12,6,IF(VLOOKUP($A159,Resultaten!$A:$P,6,FALSE)&gt;6,8,IF(VLOOKUP($A159,Resultaten!$A:$P,6,FALSE)="",0,10)))))</f>
        <v>0</v>
      </c>
      <c r="V159" s="12">
        <f>IF(ISERROR(VLOOKUP($A159,BNT!$A:$H,3,FALSE)=TRUE),0,IF(VLOOKUP($A159,BNT!$A:$H,3,FALSE)="JA",2,0))</f>
        <v>0</v>
      </c>
      <c r="W159" s="14">
        <f>SUM(C159:E159)+SUM(S159:V159)</f>
        <v>16</v>
      </c>
    </row>
    <row r="160" spans="1:23" x14ac:dyDescent="0.25">
      <c r="A160" s="25">
        <v>1863</v>
      </c>
      <c r="B160" s="25" t="str">
        <f>VLOOKUP($A160,Para!$D$1:$E$996,2,FALSE)</f>
        <v>Alfa 2000 Achel</v>
      </c>
      <c r="C160" s="18">
        <f>VLOOKUP($A160,'Score Algemeen'!$A$3:$S$968,5,FALSE)</f>
        <v>10</v>
      </c>
      <c r="D160" s="18">
        <f>VLOOKUP($A160,'Score Algemeen'!$A:$S,10,FALSE)</f>
        <v>2</v>
      </c>
      <c r="E160" s="18">
        <f>VLOOKUP($A160,'Score Algemeen'!$A:$S,19,FALSE)</f>
        <v>4</v>
      </c>
      <c r="F160" s="6">
        <f>IF(VLOOKUP($A160,Resultaten!$A:$P,10,FALSE)&gt;34,5,IF(VLOOKUP($A160,Resultaten!$A:$P,10,FALSE)&gt;26,10,IF(VLOOKUP($A160,Resultaten!$A:$P,10,FALSE)&gt;12,15,IF(VLOOKUP($A160,Resultaten!$A:$P,10,FALSE)&gt;6,20,IF(VLOOKUP($A160,Resultaten!$A:$P,10,FALSE)="",0,25)))))</f>
        <v>0</v>
      </c>
      <c r="G160" s="6">
        <f>IF(VLOOKUP($A160,Resultaten!$A:$P,3,FALSE)&gt;34,1,IF(VLOOKUP($A160,Resultaten!$A:$P,3,FALSE)&gt;26,2,IF(VLOOKUP($A160,Resultaten!$A:$P,3,FALSE)&gt;12,3,IF(VLOOKUP($A160,Resultaten!$A:$P,3,FALSE)&gt;6,4,IF(VLOOKUP($A160,Resultaten!$A:$P,3,FALSE)="",0,5)))))</f>
        <v>0</v>
      </c>
      <c r="H160" s="6">
        <f>IF(VLOOKUP($A160,Resultaten!$A:$P,11,FALSE)&gt;38,5,IF(VLOOKUP($A160,Resultaten!$A:$P,11,FALSE)&gt;28,10,IF(VLOOKUP($A160,Resultaten!$A:$P,11,FALSE)&gt;12,15,IF(VLOOKUP($A160,Resultaten!$A:$P,11,FALSE)&gt;6,20,IF(VLOOKUP($A160,Resultaten!$A:$P,11,FALSE)="",0,25)))))</f>
        <v>0</v>
      </c>
      <c r="I160" s="6">
        <f>IF(VLOOKUP($A160,Resultaten!$A:$P,4,FALSE)&gt;38,1,IF(VLOOKUP($A160,Resultaten!$A:$P,4,FALSE)&gt;28,2,IF(VLOOKUP($A160,Resultaten!$A:$P,4,FALSE)&gt;12,3,IF(VLOOKUP($A160,Resultaten!$A:$P,4,FALSE)&gt;6,4,IF(VLOOKUP($A160,Resultaten!$A:$P,4,FALSE)="",0,5)))))</f>
        <v>0</v>
      </c>
      <c r="J160" s="6">
        <f>IF(ISERROR(VLOOKUP($A160,BNT!$A:$H,5,FALSE)=TRUE),0,IF(VLOOKUP($A160,BNT!$A:$H,5,FALSE)="JA",2,0))</f>
        <v>0</v>
      </c>
      <c r="K160" s="6">
        <f>IF(ISERROR(VLOOKUP($A160,BNT!$A:$H,4,FALSE)=TRUE),0,IF(VLOOKUP($A160,BNT!$A:$H,4,FALSE)="JA",1,0))</f>
        <v>0</v>
      </c>
      <c r="L160" s="10">
        <f>SUM(C160:E160)+SUM(F160:K160)</f>
        <v>16</v>
      </c>
      <c r="M160" s="7">
        <f>IF(VLOOKUP($A160,Resultaten!$A:$P,11,FALSE)&gt;38,5,IF(VLOOKUP($A160,Resultaten!$A:$P,11,FALSE)&gt;28,10,IF(VLOOKUP($A160,Resultaten!$A:$P,11,FALSE)&gt;12,15,IF(VLOOKUP($A160,Resultaten!$A:$P,11,FALSE)&gt;6,20,IF(VLOOKUP($A160,Resultaten!$A:$P,11,FALSE)="",0,25)))))</f>
        <v>0</v>
      </c>
      <c r="N160" s="7">
        <f>IF(VLOOKUP($A160,Resultaten!$A:$P,12,FALSE)&gt;38,5,IF(VLOOKUP($A160,Resultaten!$A:$P,12,FALSE)&gt;28,10,IF(VLOOKUP($A160,Resultaten!$A:$P,12,FALSE)&gt;12,15,IF(VLOOKUP($A160,Resultaten!$A:$P,12,FALSE)&gt;6,20,IF(VLOOKUP($A160,Resultaten!$A:$P,12,FALSE)="",0,25)))))</f>
        <v>0</v>
      </c>
      <c r="O160" s="7">
        <f>IF(VLOOKUP($A160,Resultaten!$A:$P,5,FALSE)&gt;38,2,IF(VLOOKUP($A160,Resultaten!$A:$P,5,FALSE)&gt;28,4,IF(VLOOKUP($A160,Resultaten!$A:$P,5,FALSE)&gt;12,6,IF(VLOOKUP($A160,Resultaten!$A:$P,5,FALSE)&gt;6,8,IF(VLOOKUP($A160,Resultaten!$A:$P,5,FALSE)="",0,10)))))</f>
        <v>0</v>
      </c>
      <c r="P160" s="7">
        <f>IF(ISERROR(VLOOKUP($A160,BNT!$A:$H,4,FALSE)=TRUE),0,IF(VLOOKUP($A160,BNT!$A:$H,4,FALSE)="JA",2,0))</f>
        <v>0</v>
      </c>
      <c r="Q160" s="7">
        <f>IF(ISERROR(VLOOKUP($A160,BNT!$A:$H,3,FALSE)=TRUE),0,IF(VLOOKUP($A160,BNT!$A:$H,3,FALSE)="JA",1,0))</f>
        <v>0</v>
      </c>
      <c r="R160" s="16">
        <f>SUM(C160:E160)+SUM(M160:Q160)</f>
        <v>16</v>
      </c>
      <c r="S160" s="12">
        <f>IF(VLOOKUP($A160,Resultaten!$A:$P,12,FALSE)&gt;38,5,IF(VLOOKUP($A160,Resultaten!$A:$P,12,FALSE)&gt;28,10,IF(VLOOKUP($A160,Resultaten!$A:$P,12,FALSE)&gt;12,15,IF(VLOOKUP($A160,Resultaten!$A:$P,12,FALSE)&gt;6,20,IF(VLOOKUP($A160,Resultaten!$A:$P,12,FALSE)="",0,25)))))</f>
        <v>0</v>
      </c>
      <c r="T160" s="12">
        <f>IF(VLOOKUP($A160,Resultaten!$A:$P,13,FALSE)&gt;38,5,IF(VLOOKUP($A160,Resultaten!$A:$P,13,FALSE)&gt;28,10,IF(VLOOKUP($A160,Resultaten!$A:$P,13,FALSE)&gt;12,15,IF(VLOOKUP($A160,Resultaten!$A:$P,13,FALSE)&gt;6,20,IF(VLOOKUP($A160,Resultaten!$A:$P,13,FALSE)="",0,25)))))</f>
        <v>0</v>
      </c>
      <c r="U160" s="12">
        <f>IF(VLOOKUP($A160,Resultaten!$A:$P,6,FALSE)&gt;38,2,IF(VLOOKUP($A160,Resultaten!$A:$P,6,FALSE)&gt;28,4,IF(VLOOKUP($A160,Resultaten!$A:$P,6,FALSE)&gt;12,6,IF(VLOOKUP($A160,Resultaten!$A:$P,6,FALSE)&gt;6,8,IF(VLOOKUP($A160,Resultaten!$A:$P,6,FALSE)="",0,10)))))</f>
        <v>0</v>
      </c>
      <c r="V160" s="12">
        <f>IF(ISERROR(VLOOKUP($A160,BNT!$A:$H,3,FALSE)=TRUE),0,IF(VLOOKUP($A160,BNT!$A:$H,3,FALSE)="JA",2,0))</f>
        <v>0</v>
      </c>
      <c r="W160" s="14">
        <f>SUM(C160:E160)+SUM(S160:V160)</f>
        <v>16</v>
      </c>
    </row>
    <row r="161" spans="1:23" x14ac:dyDescent="0.25">
      <c r="A161" s="25">
        <v>2071</v>
      </c>
      <c r="B161" s="25" t="str">
        <f>VLOOKUP($A161,Para!$D$1:$E$996,2,FALSE)</f>
        <v>Bebita Eernegem</v>
      </c>
      <c r="C161" s="18">
        <f>VLOOKUP($A161,'Score Algemeen'!$A$3:$S$968,5,FALSE)</f>
        <v>10</v>
      </c>
      <c r="D161" s="18">
        <f>VLOOKUP($A161,'Score Algemeen'!$A:$S,10,FALSE)</f>
        <v>2</v>
      </c>
      <c r="E161" s="18">
        <f>VLOOKUP($A161,'Score Algemeen'!$A:$S,19,FALSE)</f>
        <v>4</v>
      </c>
      <c r="F161" s="6">
        <f>IF(VLOOKUP($A161,Resultaten!$A:$P,10,FALSE)&gt;34,5,IF(VLOOKUP($A161,Resultaten!$A:$P,10,FALSE)&gt;26,10,IF(VLOOKUP($A161,Resultaten!$A:$P,10,FALSE)&gt;12,15,IF(VLOOKUP($A161,Resultaten!$A:$P,10,FALSE)&gt;6,20,IF(VLOOKUP($A161,Resultaten!$A:$P,10,FALSE)="",0,25)))))</f>
        <v>0</v>
      </c>
      <c r="G161" s="6">
        <f>IF(VLOOKUP($A161,Resultaten!$A:$P,3,FALSE)&gt;34,1,IF(VLOOKUP($A161,Resultaten!$A:$P,3,FALSE)&gt;26,2,IF(VLOOKUP($A161,Resultaten!$A:$P,3,FALSE)&gt;12,3,IF(VLOOKUP($A161,Resultaten!$A:$P,3,FALSE)&gt;6,4,IF(VLOOKUP($A161,Resultaten!$A:$P,3,FALSE)="",0,5)))))</f>
        <v>0</v>
      </c>
      <c r="H161" s="6">
        <f>IF(VLOOKUP($A161,Resultaten!$A:$P,11,FALSE)&gt;38,5,IF(VLOOKUP($A161,Resultaten!$A:$P,11,FALSE)&gt;28,10,IF(VLOOKUP($A161,Resultaten!$A:$P,11,FALSE)&gt;12,15,IF(VLOOKUP($A161,Resultaten!$A:$P,11,FALSE)&gt;6,20,IF(VLOOKUP($A161,Resultaten!$A:$P,11,FALSE)="",0,25)))))</f>
        <v>0</v>
      </c>
      <c r="I161" s="6">
        <f>IF(VLOOKUP($A161,Resultaten!$A:$P,4,FALSE)&gt;38,1,IF(VLOOKUP($A161,Resultaten!$A:$P,4,FALSE)&gt;28,2,IF(VLOOKUP($A161,Resultaten!$A:$P,4,FALSE)&gt;12,3,IF(VLOOKUP($A161,Resultaten!$A:$P,4,FALSE)&gt;6,4,IF(VLOOKUP($A161,Resultaten!$A:$P,4,FALSE)="",0,5)))))</f>
        <v>0</v>
      </c>
      <c r="J161" s="6">
        <f>IF(ISERROR(VLOOKUP($A161,BNT!$A:$H,5,FALSE)=TRUE),0,IF(VLOOKUP($A161,BNT!$A:$H,5,FALSE)="JA",2,0))</f>
        <v>0</v>
      </c>
      <c r="K161" s="6">
        <f>IF(ISERROR(VLOOKUP($A161,BNT!$A:$H,4,FALSE)=TRUE),0,IF(VLOOKUP($A161,BNT!$A:$H,4,FALSE)="JA",1,0))</f>
        <v>0</v>
      </c>
      <c r="L161" s="10">
        <f>SUM(C161:E161)+SUM(F161:K161)</f>
        <v>16</v>
      </c>
      <c r="M161" s="7">
        <f>IF(VLOOKUP($A161,Resultaten!$A:$P,11,FALSE)&gt;38,5,IF(VLOOKUP($A161,Resultaten!$A:$P,11,FALSE)&gt;28,10,IF(VLOOKUP($A161,Resultaten!$A:$P,11,FALSE)&gt;12,15,IF(VLOOKUP($A161,Resultaten!$A:$P,11,FALSE)&gt;6,20,IF(VLOOKUP($A161,Resultaten!$A:$P,11,FALSE)="",0,25)))))</f>
        <v>0</v>
      </c>
      <c r="N161" s="7">
        <f>IF(VLOOKUP($A161,Resultaten!$A:$P,12,FALSE)&gt;38,5,IF(VLOOKUP($A161,Resultaten!$A:$P,12,FALSE)&gt;28,10,IF(VLOOKUP($A161,Resultaten!$A:$P,12,FALSE)&gt;12,15,IF(VLOOKUP($A161,Resultaten!$A:$P,12,FALSE)&gt;6,20,IF(VLOOKUP($A161,Resultaten!$A:$P,12,FALSE)="",0,25)))))</f>
        <v>0</v>
      </c>
      <c r="O161" s="7">
        <f>IF(VLOOKUP($A161,Resultaten!$A:$P,5,FALSE)&gt;38,2,IF(VLOOKUP($A161,Resultaten!$A:$P,5,FALSE)&gt;28,4,IF(VLOOKUP($A161,Resultaten!$A:$P,5,FALSE)&gt;12,6,IF(VLOOKUP($A161,Resultaten!$A:$P,5,FALSE)&gt;6,8,IF(VLOOKUP($A161,Resultaten!$A:$P,5,FALSE)="",0,10)))))</f>
        <v>0</v>
      </c>
      <c r="P161" s="7">
        <f>IF(ISERROR(VLOOKUP($A161,BNT!$A:$H,4,FALSE)=TRUE),0,IF(VLOOKUP($A161,BNT!$A:$H,4,FALSE)="JA",2,0))</f>
        <v>0</v>
      </c>
      <c r="Q161" s="7">
        <f>IF(ISERROR(VLOOKUP($A161,BNT!$A:$H,3,FALSE)=TRUE),0,IF(VLOOKUP($A161,BNT!$A:$H,3,FALSE)="JA",1,0))</f>
        <v>0</v>
      </c>
      <c r="R161" s="16">
        <f>SUM(C161:E161)+SUM(M161:Q161)</f>
        <v>16</v>
      </c>
      <c r="S161" s="12">
        <f>IF(VLOOKUP($A161,Resultaten!$A:$P,12,FALSE)&gt;38,5,IF(VLOOKUP($A161,Resultaten!$A:$P,12,FALSE)&gt;28,10,IF(VLOOKUP($A161,Resultaten!$A:$P,12,FALSE)&gt;12,15,IF(VLOOKUP($A161,Resultaten!$A:$P,12,FALSE)&gt;6,20,IF(VLOOKUP($A161,Resultaten!$A:$P,12,FALSE)="",0,25)))))</f>
        <v>0</v>
      </c>
      <c r="T161" s="12">
        <f>IF(VLOOKUP($A161,Resultaten!$A:$P,13,FALSE)&gt;38,5,IF(VLOOKUP($A161,Resultaten!$A:$P,13,FALSE)&gt;28,10,IF(VLOOKUP($A161,Resultaten!$A:$P,13,FALSE)&gt;12,15,IF(VLOOKUP($A161,Resultaten!$A:$P,13,FALSE)&gt;6,20,IF(VLOOKUP($A161,Resultaten!$A:$P,13,FALSE)="",0,25)))))</f>
        <v>0</v>
      </c>
      <c r="U161" s="12">
        <f>IF(VLOOKUP($A161,Resultaten!$A:$P,6,FALSE)&gt;38,2,IF(VLOOKUP($A161,Resultaten!$A:$P,6,FALSE)&gt;28,4,IF(VLOOKUP($A161,Resultaten!$A:$P,6,FALSE)&gt;12,6,IF(VLOOKUP($A161,Resultaten!$A:$P,6,FALSE)&gt;6,8,IF(VLOOKUP($A161,Resultaten!$A:$P,6,FALSE)="",0,10)))))</f>
        <v>0</v>
      </c>
      <c r="V161" s="12">
        <f>IF(ISERROR(VLOOKUP($A161,BNT!$A:$H,3,FALSE)=TRUE),0,IF(VLOOKUP($A161,BNT!$A:$H,3,FALSE)="JA",2,0))</f>
        <v>0</v>
      </c>
      <c r="W161" s="14">
        <f>SUM(C161:E161)+SUM(S161:V161)</f>
        <v>16</v>
      </c>
    </row>
    <row r="162" spans="1:23" x14ac:dyDescent="0.25">
      <c r="A162" s="25">
        <v>2317</v>
      </c>
      <c r="B162" s="25" t="str">
        <f>VLOOKUP($A162,Para!$D$1:$E$996,2,FALSE)</f>
        <v>DBC Osiris Okapi Aalst</v>
      </c>
      <c r="C162" s="18">
        <f>VLOOKUP($A162,'Score Algemeen'!$A$3:$S$968,5,FALSE)</f>
        <v>10</v>
      </c>
      <c r="D162" s="18">
        <f>VLOOKUP($A162,'Score Algemeen'!$A:$S,10,FALSE)</f>
        <v>2</v>
      </c>
      <c r="E162" s="18">
        <f>VLOOKUP($A162,'Score Algemeen'!$A:$S,19,FALSE)</f>
        <v>4</v>
      </c>
      <c r="F162" s="6">
        <f>IF(VLOOKUP($A162,Resultaten!$A:$P,10,FALSE)&gt;34,5,IF(VLOOKUP($A162,Resultaten!$A:$P,10,FALSE)&gt;26,10,IF(VLOOKUP($A162,Resultaten!$A:$P,10,FALSE)&gt;12,15,IF(VLOOKUP($A162,Resultaten!$A:$P,10,FALSE)&gt;6,20,IF(VLOOKUP($A162,Resultaten!$A:$P,10,FALSE)="",0,25)))))</f>
        <v>0</v>
      </c>
      <c r="G162" s="6">
        <f>IF(VLOOKUP($A162,Resultaten!$A:$P,3,FALSE)&gt;34,1,IF(VLOOKUP($A162,Resultaten!$A:$P,3,FALSE)&gt;26,2,IF(VLOOKUP($A162,Resultaten!$A:$P,3,FALSE)&gt;12,3,IF(VLOOKUP($A162,Resultaten!$A:$P,3,FALSE)&gt;6,4,IF(VLOOKUP($A162,Resultaten!$A:$P,3,FALSE)="",0,5)))))</f>
        <v>0</v>
      </c>
      <c r="H162" s="6">
        <f>IF(VLOOKUP($A162,Resultaten!$A:$P,11,FALSE)&gt;38,5,IF(VLOOKUP($A162,Resultaten!$A:$P,11,FALSE)&gt;28,10,IF(VLOOKUP($A162,Resultaten!$A:$P,11,FALSE)&gt;12,15,IF(VLOOKUP($A162,Resultaten!$A:$P,11,FALSE)&gt;6,20,IF(VLOOKUP($A162,Resultaten!$A:$P,11,FALSE)="",0,25)))))</f>
        <v>0</v>
      </c>
      <c r="I162" s="6">
        <f>IF(VLOOKUP($A162,Resultaten!$A:$P,4,FALSE)&gt;38,1,IF(VLOOKUP($A162,Resultaten!$A:$P,4,FALSE)&gt;28,2,IF(VLOOKUP($A162,Resultaten!$A:$P,4,FALSE)&gt;12,3,IF(VLOOKUP($A162,Resultaten!$A:$P,4,FALSE)&gt;6,4,IF(VLOOKUP($A162,Resultaten!$A:$P,4,FALSE)="",0,5)))))</f>
        <v>0</v>
      </c>
      <c r="J162" s="6">
        <f>IF(ISERROR(VLOOKUP($A162,BNT!$A:$H,5,FALSE)=TRUE),0,IF(VLOOKUP($A162,BNT!$A:$H,5,FALSE)="JA",2,0))</f>
        <v>0</v>
      </c>
      <c r="K162" s="6">
        <f>IF(ISERROR(VLOOKUP($A162,BNT!$A:$H,4,FALSE)=TRUE),0,IF(VLOOKUP($A162,BNT!$A:$H,4,FALSE)="JA",1,0))</f>
        <v>0</v>
      </c>
      <c r="L162" s="10">
        <f>SUM(C162:E162)+SUM(F162:K162)</f>
        <v>16</v>
      </c>
      <c r="M162" s="7">
        <f>IF(VLOOKUP($A162,Resultaten!$A:$P,11,FALSE)&gt;38,5,IF(VLOOKUP($A162,Resultaten!$A:$P,11,FALSE)&gt;28,10,IF(VLOOKUP($A162,Resultaten!$A:$P,11,FALSE)&gt;12,15,IF(VLOOKUP($A162,Resultaten!$A:$P,11,FALSE)&gt;6,20,IF(VLOOKUP($A162,Resultaten!$A:$P,11,FALSE)="",0,25)))))</f>
        <v>0</v>
      </c>
      <c r="N162" s="7">
        <f>IF(VLOOKUP($A162,Resultaten!$A:$P,12,FALSE)&gt;38,5,IF(VLOOKUP($A162,Resultaten!$A:$P,12,FALSE)&gt;28,10,IF(VLOOKUP($A162,Resultaten!$A:$P,12,FALSE)&gt;12,15,IF(VLOOKUP($A162,Resultaten!$A:$P,12,FALSE)&gt;6,20,IF(VLOOKUP($A162,Resultaten!$A:$P,12,FALSE)="",0,25)))))</f>
        <v>0</v>
      </c>
      <c r="O162" s="7">
        <f>IF(VLOOKUP($A162,Resultaten!$A:$P,5,FALSE)&gt;38,2,IF(VLOOKUP($A162,Resultaten!$A:$P,5,FALSE)&gt;28,4,IF(VLOOKUP($A162,Resultaten!$A:$P,5,FALSE)&gt;12,6,IF(VLOOKUP($A162,Resultaten!$A:$P,5,FALSE)&gt;6,8,IF(VLOOKUP($A162,Resultaten!$A:$P,5,FALSE)="",0,10)))))</f>
        <v>0</v>
      </c>
      <c r="P162" s="7">
        <f>IF(ISERROR(VLOOKUP($A162,BNT!$A:$H,4,FALSE)=TRUE),0,IF(VLOOKUP($A162,BNT!$A:$H,4,FALSE)="JA",2,0))</f>
        <v>0</v>
      </c>
      <c r="Q162" s="7">
        <f>IF(ISERROR(VLOOKUP($A162,BNT!$A:$H,3,FALSE)=TRUE),0,IF(VLOOKUP($A162,BNT!$A:$H,3,FALSE)="JA",1,0))</f>
        <v>0</v>
      </c>
      <c r="R162" s="16">
        <f>SUM(C162:E162)+SUM(M162:Q162)</f>
        <v>16</v>
      </c>
      <c r="S162" s="12">
        <f>IF(VLOOKUP($A162,Resultaten!$A:$P,12,FALSE)&gt;38,5,IF(VLOOKUP($A162,Resultaten!$A:$P,12,FALSE)&gt;28,10,IF(VLOOKUP($A162,Resultaten!$A:$P,12,FALSE)&gt;12,15,IF(VLOOKUP($A162,Resultaten!$A:$P,12,FALSE)&gt;6,20,IF(VLOOKUP($A162,Resultaten!$A:$P,12,FALSE)="",0,25)))))</f>
        <v>0</v>
      </c>
      <c r="T162" s="12">
        <f>IF(VLOOKUP($A162,Resultaten!$A:$P,13,FALSE)&gt;38,5,IF(VLOOKUP($A162,Resultaten!$A:$P,13,FALSE)&gt;28,10,IF(VLOOKUP($A162,Resultaten!$A:$P,13,FALSE)&gt;12,15,IF(VLOOKUP($A162,Resultaten!$A:$P,13,FALSE)&gt;6,20,IF(VLOOKUP($A162,Resultaten!$A:$P,13,FALSE)="",0,25)))))</f>
        <v>0</v>
      </c>
      <c r="U162" s="12">
        <f>IF(VLOOKUP($A162,Resultaten!$A:$P,6,FALSE)&gt;38,2,IF(VLOOKUP($A162,Resultaten!$A:$P,6,FALSE)&gt;28,4,IF(VLOOKUP($A162,Resultaten!$A:$P,6,FALSE)&gt;12,6,IF(VLOOKUP($A162,Resultaten!$A:$P,6,FALSE)&gt;6,8,IF(VLOOKUP($A162,Resultaten!$A:$P,6,FALSE)="",0,10)))))</f>
        <v>0</v>
      </c>
      <c r="V162" s="12">
        <f>IF(ISERROR(VLOOKUP($A162,BNT!$A:$H,3,FALSE)=TRUE),0,IF(VLOOKUP($A162,BNT!$A:$H,3,FALSE)="JA",2,0))</f>
        <v>0</v>
      </c>
      <c r="W162" s="14">
        <f>SUM(C162:E162)+SUM(S162:V162)</f>
        <v>16</v>
      </c>
    </row>
    <row r="163" spans="1:23" x14ac:dyDescent="0.25">
      <c r="A163" s="25">
        <v>2432</v>
      </c>
      <c r="B163" s="25" t="str">
        <f>VLOOKUP($A163,Para!$D$1:$E$996,2,FALSE)</f>
        <v>BBC Musketiers Wommelgem</v>
      </c>
      <c r="C163" s="18">
        <f>VLOOKUP($A163,'Score Algemeen'!$A$3:$S$968,5,FALSE)</f>
        <v>8</v>
      </c>
      <c r="D163" s="18">
        <f>VLOOKUP($A163,'Score Algemeen'!$A:$S,10,FALSE)</f>
        <v>3</v>
      </c>
      <c r="E163" s="18">
        <f>VLOOKUP($A163,'Score Algemeen'!$A:$S,19,FALSE)</f>
        <v>5</v>
      </c>
      <c r="F163" s="6">
        <f>IF(VLOOKUP($A163,Resultaten!$A:$P,10,FALSE)&gt;34,5,IF(VLOOKUP($A163,Resultaten!$A:$P,10,FALSE)&gt;26,10,IF(VLOOKUP($A163,Resultaten!$A:$P,10,FALSE)&gt;12,15,IF(VLOOKUP($A163,Resultaten!$A:$P,10,FALSE)&gt;6,20,IF(VLOOKUP($A163,Resultaten!$A:$P,10,FALSE)="",0,25)))))</f>
        <v>0</v>
      </c>
      <c r="G163" s="6">
        <f>IF(VLOOKUP($A163,Resultaten!$A:$P,3,FALSE)&gt;34,1,IF(VLOOKUP($A163,Resultaten!$A:$P,3,FALSE)&gt;26,2,IF(VLOOKUP($A163,Resultaten!$A:$P,3,FALSE)&gt;12,3,IF(VLOOKUP($A163,Resultaten!$A:$P,3,FALSE)&gt;6,4,IF(VLOOKUP($A163,Resultaten!$A:$P,3,FALSE)="",0,5)))))</f>
        <v>0</v>
      </c>
      <c r="H163" s="6">
        <f>IF(VLOOKUP($A163,Resultaten!$A:$P,11,FALSE)&gt;38,5,IF(VLOOKUP($A163,Resultaten!$A:$P,11,FALSE)&gt;28,10,IF(VLOOKUP($A163,Resultaten!$A:$P,11,FALSE)&gt;12,15,IF(VLOOKUP($A163,Resultaten!$A:$P,11,FALSE)&gt;6,20,IF(VLOOKUP($A163,Resultaten!$A:$P,11,FALSE)="",0,25)))))</f>
        <v>0</v>
      </c>
      <c r="I163" s="6">
        <f>IF(VLOOKUP($A163,Resultaten!$A:$P,4,FALSE)&gt;38,1,IF(VLOOKUP($A163,Resultaten!$A:$P,4,FALSE)&gt;28,2,IF(VLOOKUP($A163,Resultaten!$A:$P,4,FALSE)&gt;12,3,IF(VLOOKUP($A163,Resultaten!$A:$P,4,FALSE)&gt;6,4,IF(VLOOKUP($A163,Resultaten!$A:$P,4,FALSE)="",0,5)))))</f>
        <v>0</v>
      </c>
      <c r="J163" s="6">
        <f>IF(ISERROR(VLOOKUP($A163,BNT!$A:$H,5,FALSE)=TRUE),0,IF(VLOOKUP($A163,BNT!$A:$H,5,FALSE)="JA",2,0))</f>
        <v>0</v>
      </c>
      <c r="K163" s="6">
        <f>IF(ISERROR(VLOOKUP($A163,BNT!$A:$H,4,FALSE)=TRUE),0,IF(VLOOKUP($A163,BNT!$A:$H,4,FALSE)="JA",1,0))</f>
        <v>0</v>
      </c>
      <c r="L163" s="10">
        <f>SUM(C163:E163)+SUM(F163:K163)</f>
        <v>16</v>
      </c>
      <c r="M163" s="7">
        <f>IF(VLOOKUP($A163,Resultaten!$A:$P,11,FALSE)&gt;38,5,IF(VLOOKUP($A163,Resultaten!$A:$P,11,FALSE)&gt;28,10,IF(VLOOKUP($A163,Resultaten!$A:$P,11,FALSE)&gt;12,15,IF(VLOOKUP($A163,Resultaten!$A:$P,11,FALSE)&gt;6,20,IF(VLOOKUP($A163,Resultaten!$A:$P,11,FALSE)="",0,25)))))</f>
        <v>0</v>
      </c>
      <c r="N163" s="7">
        <f>IF(VLOOKUP($A163,Resultaten!$A:$P,12,FALSE)&gt;38,5,IF(VLOOKUP($A163,Resultaten!$A:$P,12,FALSE)&gt;28,10,IF(VLOOKUP($A163,Resultaten!$A:$P,12,FALSE)&gt;12,15,IF(VLOOKUP($A163,Resultaten!$A:$P,12,FALSE)&gt;6,20,IF(VLOOKUP($A163,Resultaten!$A:$P,12,FALSE)="",0,25)))))</f>
        <v>0</v>
      </c>
      <c r="O163" s="7">
        <f>IF(VLOOKUP($A163,Resultaten!$A:$P,5,FALSE)&gt;38,2,IF(VLOOKUP($A163,Resultaten!$A:$P,5,FALSE)&gt;28,4,IF(VLOOKUP($A163,Resultaten!$A:$P,5,FALSE)&gt;12,6,IF(VLOOKUP($A163,Resultaten!$A:$P,5,FALSE)&gt;6,8,IF(VLOOKUP($A163,Resultaten!$A:$P,5,FALSE)="",0,10)))))</f>
        <v>0</v>
      </c>
      <c r="P163" s="7">
        <f>IF(ISERROR(VLOOKUP($A163,BNT!$A:$H,4,FALSE)=TRUE),0,IF(VLOOKUP($A163,BNT!$A:$H,4,FALSE)="JA",2,0))</f>
        <v>0</v>
      </c>
      <c r="Q163" s="7">
        <f>IF(ISERROR(VLOOKUP($A163,BNT!$A:$H,3,FALSE)=TRUE),0,IF(VLOOKUP($A163,BNT!$A:$H,3,FALSE)="JA",1,0))</f>
        <v>0</v>
      </c>
      <c r="R163" s="16">
        <f>SUM(C163:E163)+SUM(M163:Q163)</f>
        <v>16</v>
      </c>
      <c r="S163" s="12">
        <f>IF(VLOOKUP($A163,Resultaten!$A:$P,12,FALSE)&gt;38,5,IF(VLOOKUP($A163,Resultaten!$A:$P,12,FALSE)&gt;28,10,IF(VLOOKUP($A163,Resultaten!$A:$P,12,FALSE)&gt;12,15,IF(VLOOKUP($A163,Resultaten!$A:$P,12,FALSE)&gt;6,20,IF(VLOOKUP($A163,Resultaten!$A:$P,12,FALSE)="",0,25)))))</f>
        <v>0</v>
      </c>
      <c r="T163" s="12">
        <f>IF(VLOOKUP($A163,Resultaten!$A:$P,13,FALSE)&gt;38,5,IF(VLOOKUP($A163,Resultaten!$A:$P,13,FALSE)&gt;28,10,IF(VLOOKUP($A163,Resultaten!$A:$P,13,FALSE)&gt;12,15,IF(VLOOKUP($A163,Resultaten!$A:$P,13,FALSE)&gt;6,20,IF(VLOOKUP($A163,Resultaten!$A:$P,13,FALSE)="",0,25)))))</f>
        <v>0</v>
      </c>
      <c r="U163" s="12">
        <f>IF(VLOOKUP($A163,Resultaten!$A:$P,6,FALSE)&gt;38,2,IF(VLOOKUP($A163,Resultaten!$A:$P,6,FALSE)&gt;28,4,IF(VLOOKUP($A163,Resultaten!$A:$P,6,FALSE)&gt;12,6,IF(VLOOKUP($A163,Resultaten!$A:$P,6,FALSE)&gt;6,8,IF(VLOOKUP($A163,Resultaten!$A:$P,6,FALSE)="",0,10)))))</f>
        <v>0</v>
      </c>
      <c r="V163" s="12">
        <f>IF(ISERROR(VLOOKUP($A163,BNT!$A:$H,3,FALSE)=TRUE),0,IF(VLOOKUP($A163,BNT!$A:$H,3,FALSE)="JA",2,0))</f>
        <v>0</v>
      </c>
      <c r="W163" s="14">
        <f>SUM(C163:E163)+SUM(S163:V163)</f>
        <v>16</v>
      </c>
    </row>
    <row r="164" spans="1:23" x14ac:dyDescent="0.25">
      <c r="A164" s="25">
        <v>2498</v>
      </c>
      <c r="B164" s="25" t="str">
        <f>VLOOKUP($A164,Para!$D$1:$E$996,2,FALSE)</f>
        <v>BBC As</v>
      </c>
      <c r="C164" s="18">
        <f>VLOOKUP($A164,'Score Algemeen'!$A$3:$S$968,5,FALSE)</f>
        <v>10</v>
      </c>
      <c r="D164" s="18">
        <f>VLOOKUP($A164,'Score Algemeen'!$A:$S,10,FALSE)</f>
        <v>2</v>
      </c>
      <c r="E164" s="18">
        <f>VLOOKUP($A164,'Score Algemeen'!$A:$S,19,FALSE)</f>
        <v>4</v>
      </c>
      <c r="F164" s="6">
        <f>IF(VLOOKUP($A164,Resultaten!$A:$P,10,FALSE)&gt;34,5,IF(VLOOKUP($A164,Resultaten!$A:$P,10,FALSE)&gt;26,10,IF(VLOOKUP($A164,Resultaten!$A:$P,10,FALSE)&gt;12,15,IF(VLOOKUP($A164,Resultaten!$A:$P,10,FALSE)&gt;6,20,IF(VLOOKUP($A164,Resultaten!$A:$P,10,FALSE)="",0,25)))))</f>
        <v>0</v>
      </c>
      <c r="G164" s="6">
        <f>IF(VLOOKUP($A164,Resultaten!$A:$P,3,FALSE)&gt;34,1,IF(VLOOKUP($A164,Resultaten!$A:$P,3,FALSE)&gt;26,2,IF(VLOOKUP($A164,Resultaten!$A:$P,3,FALSE)&gt;12,3,IF(VLOOKUP($A164,Resultaten!$A:$P,3,FALSE)&gt;6,4,IF(VLOOKUP($A164,Resultaten!$A:$P,3,FALSE)="",0,5)))))</f>
        <v>0</v>
      </c>
      <c r="H164" s="6">
        <f>IF(VLOOKUP($A164,Resultaten!$A:$P,11,FALSE)&gt;38,5,IF(VLOOKUP($A164,Resultaten!$A:$P,11,FALSE)&gt;28,10,IF(VLOOKUP($A164,Resultaten!$A:$P,11,FALSE)&gt;12,15,IF(VLOOKUP($A164,Resultaten!$A:$P,11,FALSE)&gt;6,20,IF(VLOOKUP($A164,Resultaten!$A:$P,11,FALSE)="",0,25)))))</f>
        <v>0</v>
      </c>
      <c r="I164" s="6">
        <f>IF(VLOOKUP($A164,Resultaten!$A:$P,4,FALSE)&gt;38,1,IF(VLOOKUP($A164,Resultaten!$A:$P,4,FALSE)&gt;28,2,IF(VLOOKUP($A164,Resultaten!$A:$P,4,FALSE)&gt;12,3,IF(VLOOKUP($A164,Resultaten!$A:$P,4,FALSE)&gt;6,4,IF(VLOOKUP($A164,Resultaten!$A:$P,4,FALSE)="",0,5)))))</f>
        <v>0</v>
      </c>
      <c r="J164" s="6">
        <f>IF(ISERROR(VLOOKUP($A164,BNT!$A:$H,5,FALSE)=TRUE),0,IF(VLOOKUP($A164,BNT!$A:$H,5,FALSE)="JA",2,0))</f>
        <v>0</v>
      </c>
      <c r="K164" s="6">
        <f>IF(ISERROR(VLOOKUP($A164,BNT!$A:$H,4,FALSE)=TRUE),0,IF(VLOOKUP($A164,BNT!$A:$H,4,FALSE)="JA",1,0))</f>
        <v>0</v>
      </c>
      <c r="L164" s="10">
        <f>SUM(C164:E164)+SUM(F164:K164)</f>
        <v>16</v>
      </c>
      <c r="M164" s="7">
        <f>IF(VLOOKUP($A164,Resultaten!$A:$P,11,FALSE)&gt;38,5,IF(VLOOKUP($A164,Resultaten!$A:$P,11,FALSE)&gt;28,10,IF(VLOOKUP($A164,Resultaten!$A:$P,11,FALSE)&gt;12,15,IF(VLOOKUP($A164,Resultaten!$A:$P,11,FALSE)&gt;6,20,IF(VLOOKUP($A164,Resultaten!$A:$P,11,FALSE)="",0,25)))))</f>
        <v>0</v>
      </c>
      <c r="N164" s="7">
        <f>IF(VLOOKUP($A164,Resultaten!$A:$P,12,FALSE)&gt;38,5,IF(VLOOKUP($A164,Resultaten!$A:$P,12,FALSE)&gt;28,10,IF(VLOOKUP($A164,Resultaten!$A:$P,12,FALSE)&gt;12,15,IF(VLOOKUP($A164,Resultaten!$A:$P,12,FALSE)&gt;6,20,IF(VLOOKUP($A164,Resultaten!$A:$P,12,FALSE)="",0,25)))))</f>
        <v>0</v>
      </c>
      <c r="O164" s="7">
        <f>IF(VLOOKUP($A164,Resultaten!$A:$P,5,FALSE)&gt;38,2,IF(VLOOKUP($A164,Resultaten!$A:$P,5,FALSE)&gt;28,4,IF(VLOOKUP($A164,Resultaten!$A:$P,5,FALSE)&gt;12,6,IF(VLOOKUP($A164,Resultaten!$A:$P,5,FALSE)&gt;6,8,IF(VLOOKUP($A164,Resultaten!$A:$P,5,FALSE)="",0,10)))))</f>
        <v>0</v>
      </c>
      <c r="P164" s="7">
        <f>IF(ISERROR(VLOOKUP($A164,BNT!$A:$H,4,FALSE)=TRUE),0,IF(VLOOKUP($A164,BNT!$A:$H,4,FALSE)="JA",2,0))</f>
        <v>0</v>
      </c>
      <c r="Q164" s="7">
        <f>IF(ISERROR(VLOOKUP($A164,BNT!$A:$H,3,FALSE)=TRUE),0,IF(VLOOKUP($A164,BNT!$A:$H,3,FALSE)="JA",1,0))</f>
        <v>0</v>
      </c>
      <c r="R164" s="16">
        <f>SUM(C164:E164)+SUM(M164:Q164)</f>
        <v>16</v>
      </c>
      <c r="S164" s="12">
        <f>IF(VLOOKUP($A164,Resultaten!$A:$P,12,FALSE)&gt;38,5,IF(VLOOKUP($A164,Resultaten!$A:$P,12,FALSE)&gt;28,10,IF(VLOOKUP($A164,Resultaten!$A:$P,12,FALSE)&gt;12,15,IF(VLOOKUP($A164,Resultaten!$A:$P,12,FALSE)&gt;6,20,IF(VLOOKUP($A164,Resultaten!$A:$P,12,FALSE)="",0,25)))))</f>
        <v>0</v>
      </c>
      <c r="T164" s="12">
        <f>IF(VLOOKUP($A164,Resultaten!$A:$P,13,FALSE)&gt;38,5,IF(VLOOKUP($A164,Resultaten!$A:$P,13,FALSE)&gt;28,10,IF(VLOOKUP($A164,Resultaten!$A:$P,13,FALSE)&gt;12,15,IF(VLOOKUP($A164,Resultaten!$A:$P,13,FALSE)&gt;6,20,IF(VLOOKUP($A164,Resultaten!$A:$P,13,FALSE)="",0,25)))))</f>
        <v>0</v>
      </c>
      <c r="U164" s="12">
        <f>IF(VLOOKUP($A164,Resultaten!$A:$P,6,FALSE)&gt;38,2,IF(VLOOKUP($A164,Resultaten!$A:$P,6,FALSE)&gt;28,4,IF(VLOOKUP($A164,Resultaten!$A:$P,6,FALSE)&gt;12,6,IF(VLOOKUP($A164,Resultaten!$A:$P,6,FALSE)&gt;6,8,IF(VLOOKUP($A164,Resultaten!$A:$P,6,FALSE)="",0,10)))))</f>
        <v>0</v>
      </c>
      <c r="V164" s="12">
        <f>IF(ISERROR(VLOOKUP($A164,BNT!$A:$H,3,FALSE)=TRUE),0,IF(VLOOKUP($A164,BNT!$A:$H,3,FALSE)="JA",2,0))</f>
        <v>0</v>
      </c>
      <c r="W164" s="14">
        <f>SUM(C164:E164)+SUM(S164:V164)</f>
        <v>16</v>
      </c>
    </row>
    <row r="165" spans="1:23" x14ac:dyDescent="0.25">
      <c r="A165" s="25">
        <v>5050</v>
      </c>
      <c r="B165" s="25" t="str">
        <f>VLOOKUP($A165,Para!$D$1:$E$996,2,FALSE)</f>
        <v>Hove Rabbits</v>
      </c>
      <c r="C165" s="18">
        <f>VLOOKUP($A165,'Score Algemeen'!$A$3:$S$968,5,FALSE)</f>
        <v>10</v>
      </c>
      <c r="D165" s="18">
        <f>VLOOKUP($A165,'Score Algemeen'!$A:$S,10,FALSE)</f>
        <v>1</v>
      </c>
      <c r="E165" s="18">
        <f>VLOOKUP($A165,'Score Algemeen'!$A:$S,19,FALSE)</f>
        <v>5</v>
      </c>
      <c r="F165" s="6">
        <f>IF(VLOOKUP($A165,Resultaten!$A:$P,10,FALSE)&gt;34,5,IF(VLOOKUP($A165,Resultaten!$A:$P,10,FALSE)&gt;26,10,IF(VLOOKUP($A165,Resultaten!$A:$P,10,FALSE)&gt;12,15,IF(VLOOKUP($A165,Resultaten!$A:$P,10,FALSE)&gt;6,20,IF(VLOOKUP($A165,Resultaten!$A:$P,10,FALSE)="",0,25)))))</f>
        <v>0</v>
      </c>
      <c r="G165" s="6">
        <f>IF(VLOOKUP($A165,Resultaten!$A:$P,3,FALSE)&gt;34,1,IF(VLOOKUP($A165,Resultaten!$A:$P,3,FALSE)&gt;26,2,IF(VLOOKUP($A165,Resultaten!$A:$P,3,FALSE)&gt;12,3,IF(VLOOKUP($A165,Resultaten!$A:$P,3,FALSE)&gt;6,4,IF(VLOOKUP($A165,Resultaten!$A:$P,3,FALSE)="",0,5)))))</f>
        <v>0</v>
      </c>
      <c r="H165" s="6">
        <f>IF(VLOOKUP($A165,Resultaten!$A:$P,11,FALSE)&gt;38,5,IF(VLOOKUP($A165,Resultaten!$A:$P,11,FALSE)&gt;28,10,IF(VLOOKUP($A165,Resultaten!$A:$P,11,FALSE)&gt;12,15,IF(VLOOKUP($A165,Resultaten!$A:$P,11,FALSE)&gt;6,20,IF(VLOOKUP($A165,Resultaten!$A:$P,11,FALSE)="",0,25)))))</f>
        <v>0</v>
      </c>
      <c r="I165" s="6">
        <f>IF(VLOOKUP($A165,Resultaten!$A:$P,4,FALSE)&gt;38,1,IF(VLOOKUP($A165,Resultaten!$A:$P,4,FALSE)&gt;28,2,IF(VLOOKUP($A165,Resultaten!$A:$P,4,FALSE)&gt;12,3,IF(VLOOKUP($A165,Resultaten!$A:$P,4,FALSE)&gt;6,4,IF(VLOOKUP($A165,Resultaten!$A:$P,4,FALSE)="",0,5)))))</f>
        <v>0</v>
      </c>
      <c r="J165" s="6">
        <f>IF(ISERROR(VLOOKUP($A165,BNT!$A:$H,5,FALSE)=TRUE),0,IF(VLOOKUP($A165,BNT!$A:$H,5,FALSE)="JA",2,0))</f>
        <v>0</v>
      </c>
      <c r="K165" s="6">
        <f>IF(ISERROR(VLOOKUP($A165,BNT!$A:$H,4,FALSE)=TRUE),0,IF(VLOOKUP($A165,BNT!$A:$H,4,FALSE)="JA",1,0))</f>
        <v>0</v>
      </c>
      <c r="L165" s="10">
        <f>SUM(C165:E165)+SUM(F165:K165)</f>
        <v>16</v>
      </c>
      <c r="M165" s="7">
        <f>IF(VLOOKUP($A165,Resultaten!$A:$P,11,FALSE)&gt;38,5,IF(VLOOKUP($A165,Resultaten!$A:$P,11,FALSE)&gt;28,10,IF(VLOOKUP($A165,Resultaten!$A:$P,11,FALSE)&gt;12,15,IF(VLOOKUP($A165,Resultaten!$A:$P,11,FALSE)&gt;6,20,IF(VLOOKUP($A165,Resultaten!$A:$P,11,FALSE)="",0,25)))))</f>
        <v>0</v>
      </c>
      <c r="N165" s="7">
        <f>IF(VLOOKUP($A165,Resultaten!$A:$P,12,FALSE)&gt;38,5,IF(VLOOKUP($A165,Resultaten!$A:$P,12,FALSE)&gt;28,10,IF(VLOOKUP($A165,Resultaten!$A:$P,12,FALSE)&gt;12,15,IF(VLOOKUP($A165,Resultaten!$A:$P,12,FALSE)&gt;6,20,IF(VLOOKUP($A165,Resultaten!$A:$P,12,FALSE)="",0,25)))))</f>
        <v>0</v>
      </c>
      <c r="O165" s="7">
        <f>IF(VLOOKUP($A165,Resultaten!$A:$P,5,FALSE)&gt;38,2,IF(VLOOKUP($A165,Resultaten!$A:$P,5,FALSE)&gt;28,4,IF(VLOOKUP($A165,Resultaten!$A:$P,5,FALSE)&gt;12,6,IF(VLOOKUP($A165,Resultaten!$A:$P,5,FALSE)&gt;6,8,IF(VLOOKUP($A165,Resultaten!$A:$P,5,FALSE)="",0,10)))))</f>
        <v>0</v>
      </c>
      <c r="P165" s="7">
        <f>IF(ISERROR(VLOOKUP($A165,BNT!$A:$H,4,FALSE)=TRUE),0,IF(VLOOKUP($A165,BNT!$A:$H,4,FALSE)="JA",2,0))</f>
        <v>0</v>
      </c>
      <c r="Q165" s="7">
        <f>IF(ISERROR(VLOOKUP($A165,BNT!$A:$H,3,FALSE)=TRUE),0,IF(VLOOKUP($A165,BNT!$A:$H,3,FALSE)="JA",1,0))</f>
        <v>0</v>
      </c>
      <c r="R165" s="16">
        <f>SUM(C165:E165)+SUM(M165:Q165)</f>
        <v>16</v>
      </c>
      <c r="S165" s="12">
        <f>IF(VLOOKUP($A165,Resultaten!$A:$P,12,FALSE)&gt;38,5,IF(VLOOKUP($A165,Resultaten!$A:$P,12,FALSE)&gt;28,10,IF(VLOOKUP($A165,Resultaten!$A:$P,12,FALSE)&gt;12,15,IF(VLOOKUP($A165,Resultaten!$A:$P,12,FALSE)&gt;6,20,IF(VLOOKUP($A165,Resultaten!$A:$P,12,FALSE)="",0,25)))))</f>
        <v>0</v>
      </c>
      <c r="T165" s="12">
        <f>IF(VLOOKUP($A165,Resultaten!$A:$P,13,FALSE)&gt;38,5,IF(VLOOKUP($A165,Resultaten!$A:$P,13,FALSE)&gt;28,10,IF(VLOOKUP($A165,Resultaten!$A:$P,13,FALSE)&gt;12,15,IF(VLOOKUP($A165,Resultaten!$A:$P,13,FALSE)&gt;6,20,IF(VLOOKUP($A165,Resultaten!$A:$P,13,FALSE)="",0,25)))))</f>
        <v>0</v>
      </c>
      <c r="U165" s="12">
        <f>IF(VLOOKUP($A165,Resultaten!$A:$P,6,FALSE)&gt;38,2,IF(VLOOKUP($A165,Resultaten!$A:$P,6,FALSE)&gt;28,4,IF(VLOOKUP($A165,Resultaten!$A:$P,6,FALSE)&gt;12,6,IF(VLOOKUP($A165,Resultaten!$A:$P,6,FALSE)&gt;6,8,IF(VLOOKUP($A165,Resultaten!$A:$P,6,FALSE)="",0,10)))))</f>
        <v>0</v>
      </c>
      <c r="V165" s="12">
        <f>IF(ISERROR(VLOOKUP($A165,BNT!$A:$H,3,FALSE)=TRUE),0,IF(VLOOKUP($A165,BNT!$A:$H,3,FALSE)="JA",2,0))</f>
        <v>0</v>
      </c>
      <c r="W165" s="14">
        <f>SUM(C165:E165)+SUM(S165:V165)</f>
        <v>16</v>
      </c>
    </row>
    <row r="166" spans="1:23" x14ac:dyDescent="0.25">
      <c r="A166" s="25">
        <v>244</v>
      </c>
      <c r="B166" s="25" t="str">
        <f>VLOOKUP($A166,Para!$D$1:$E$996,2,FALSE)</f>
        <v>B.B.C. Zele</v>
      </c>
      <c r="C166" s="18">
        <f>VLOOKUP($A166,'Score Algemeen'!$A$3:$S$968,5,FALSE)</f>
        <v>10</v>
      </c>
      <c r="D166" s="18">
        <f>VLOOKUP($A166,'Score Algemeen'!$A:$S,10,FALSE)</f>
        <v>2</v>
      </c>
      <c r="E166" s="18">
        <f>VLOOKUP($A166,'Score Algemeen'!$A:$S,19,FALSE)</f>
        <v>3</v>
      </c>
      <c r="F166" s="6">
        <f>IF(VLOOKUP($A166,Resultaten!$A:$P,10,FALSE)&gt;34,5,IF(VLOOKUP($A166,Resultaten!$A:$P,10,FALSE)&gt;26,10,IF(VLOOKUP($A166,Resultaten!$A:$P,10,FALSE)&gt;12,15,IF(VLOOKUP($A166,Resultaten!$A:$P,10,FALSE)&gt;6,20,IF(VLOOKUP($A166,Resultaten!$A:$P,10,FALSE)="",0,25)))))</f>
        <v>0</v>
      </c>
      <c r="G166" s="6">
        <f>IF(VLOOKUP($A166,Resultaten!$A:$P,3,FALSE)&gt;34,1,IF(VLOOKUP($A166,Resultaten!$A:$P,3,FALSE)&gt;26,2,IF(VLOOKUP($A166,Resultaten!$A:$P,3,FALSE)&gt;12,3,IF(VLOOKUP($A166,Resultaten!$A:$P,3,FALSE)&gt;6,4,IF(VLOOKUP($A166,Resultaten!$A:$P,3,FALSE)="",0,5)))))</f>
        <v>1</v>
      </c>
      <c r="H166" s="6">
        <f>IF(VLOOKUP($A166,Resultaten!$A:$P,11,FALSE)&gt;38,5,IF(VLOOKUP($A166,Resultaten!$A:$P,11,FALSE)&gt;28,10,IF(VLOOKUP($A166,Resultaten!$A:$P,11,FALSE)&gt;12,15,IF(VLOOKUP($A166,Resultaten!$A:$P,11,FALSE)&gt;6,20,IF(VLOOKUP($A166,Resultaten!$A:$P,11,FALSE)="",0,25)))))</f>
        <v>0</v>
      </c>
      <c r="I166" s="6">
        <f>IF(VLOOKUP($A166,Resultaten!$A:$P,4,FALSE)&gt;38,1,IF(VLOOKUP($A166,Resultaten!$A:$P,4,FALSE)&gt;28,2,IF(VLOOKUP($A166,Resultaten!$A:$P,4,FALSE)&gt;12,3,IF(VLOOKUP($A166,Resultaten!$A:$P,4,FALSE)&gt;6,4,IF(VLOOKUP($A166,Resultaten!$A:$P,4,FALSE)="",0,5)))))</f>
        <v>0</v>
      </c>
      <c r="J166" s="6">
        <f>IF(ISERROR(VLOOKUP($A166,BNT!$A:$H,5,FALSE)=TRUE),0,IF(VLOOKUP($A166,BNT!$A:$H,5,FALSE)="JA",2,0))</f>
        <v>0</v>
      </c>
      <c r="K166" s="6">
        <f>IF(ISERROR(VLOOKUP($A166,BNT!$A:$H,4,FALSE)=TRUE),0,IF(VLOOKUP($A166,BNT!$A:$H,4,FALSE)="JA",1,0))</f>
        <v>0</v>
      </c>
      <c r="L166" s="10">
        <f>SUM(C166:E166)+SUM(F166:K166)</f>
        <v>16</v>
      </c>
      <c r="M166" s="7">
        <f>IF(VLOOKUP($A166,Resultaten!$A:$P,11,FALSE)&gt;38,5,IF(VLOOKUP($A166,Resultaten!$A:$P,11,FALSE)&gt;28,10,IF(VLOOKUP($A166,Resultaten!$A:$P,11,FALSE)&gt;12,15,IF(VLOOKUP($A166,Resultaten!$A:$P,11,FALSE)&gt;6,20,IF(VLOOKUP($A166,Resultaten!$A:$P,11,FALSE)="",0,25)))))</f>
        <v>0</v>
      </c>
      <c r="N166" s="7">
        <f>IF(VLOOKUP($A166,Resultaten!$A:$P,12,FALSE)&gt;38,5,IF(VLOOKUP($A166,Resultaten!$A:$P,12,FALSE)&gt;28,10,IF(VLOOKUP($A166,Resultaten!$A:$P,12,FALSE)&gt;12,15,IF(VLOOKUP($A166,Resultaten!$A:$P,12,FALSE)&gt;6,20,IF(VLOOKUP($A166,Resultaten!$A:$P,12,FALSE)="",0,25)))))</f>
        <v>0</v>
      </c>
      <c r="O166" s="7">
        <f>IF(VLOOKUP($A166,Resultaten!$A:$P,5,FALSE)&gt;38,2,IF(VLOOKUP($A166,Resultaten!$A:$P,5,FALSE)&gt;28,4,IF(VLOOKUP($A166,Resultaten!$A:$P,5,FALSE)&gt;12,6,IF(VLOOKUP($A166,Resultaten!$A:$P,5,FALSE)&gt;6,8,IF(VLOOKUP($A166,Resultaten!$A:$P,5,FALSE)="",0,10)))))</f>
        <v>0</v>
      </c>
      <c r="P166" s="7">
        <f>IF(ISERROR(VLOOKUP($A166,BNT!$A:$H,4,FALSE)=TRUE),0,IF(VLOOKUP($A166,BNT!$A:$H,4,FALSE)="JA",2,0))</f>
        <v>0</v>
      </c>
      <c r="Q166" s="7">
        <f>IF(ISERROR(VLOOKUP($A166,BNT!$A:$H,3,FALSE)=TRUE),0,IF(VLOOKUP($A166,BNT!$A:$H,3,FALSE)="JA",1,0))</f>
        <v>0</v>
      </c>
      <c r="R166" s="16">
        <f>SUM(C166:E166)+SUM(M166:Q166)</f>
        <v>15</v>
      </c>
      <c r="S166" s="12">
        <f>IF(VLOOKUP($A166,Resultaten!$A:$P,12,FALSE)&gt;38,5,IF(VLOOKUP($A166,Resultaten!$A:$P,12,FALSE)&gt;28,10,IF(VLOOKUP($A166,Resultaten!$A:$P,12,FALSE)&gt;12,15,IF(VLOOKUP($A166,Resultaten!$A:$P,12,FALSE)&gt;6,20,IF(VLOOKUP($A166,Resultaten!$A:$P,12,FALSE)="",0,25)))))</f>
        <v>0</v>
      </c>
      <c r="T166" s="12">
        <f>IF(VLOOKUP($A166,Resultaten!$A:$P,13,FALSE)&gt;38,5,IF(VLOOKUP($A166,Resultaten!$A:$P,13,FALSE)&gt;28,10,IF(VLOOKUP($A166,Resultaten!$A:$P,13,FALSE)&gt;12,15,IF(VLOOKUP($A166,Resultaten!$A:$P,13,FALSE)&gt;6,20,IF(VLOOKUP($A166,Resultaten!$A:$P,13,FALSE)="",0,25)))))</f>
        <v>0</v>
      </c>
      <c r="U166" s="12">
        <f>IF(VLOOKUP($A166,Resultaten!$A:$P,6,FALSE)&gt;38,2,IF(VLOOKUP($A166,Resultaten!$A:$P,6,FALSE)&gt;28,4,IF(VLOOKUP($A166,Resultaten!$A:$P,6,FALSE)&gt;12,6,IF(VLOOKUP($A166,Resultaten!$A:$P,6,FALSE)&gt;6,8,IF(VLOOKUP($A166,Resultaten!$A:$P,6,FALSE)="",0,10)))))</f>
        <v>0</v>
      </c>
      <c r="V166" s="12">
        <f>IF(ISERROR(VLOOKUP($A166,BNT!$A:$H,3,FALSE)=TRUE),0,IF(VLOOKUP($A166,BNT!$A:$H,3,FALSE)="JA",2,0))</f>
        <v>0</v>
      </c>
      <c r="W166" s="14">
        <f>SUM(C166:E166)+SUM(S166:V166)</f>
        <v>15</v>
      </c>
    </row>
    <row r="167" spans="1:23" x14ac:dyDescent="0.25">
      <c r="A167" s="25">
        <v>471</v>
      </c>
      <c r="B167" s="25" t="str">
        <f>VLOOKUP($A167,Para!$D$1:$E$996,2,FALSE)</f>
        <v>Tigers Halle</v>
      </c>
      <c r="C167" s="18">
        <f>VLOOKUP($A167,'Score Algemeen'!$A$3:$S$968,5,FALSE)</f>
        <v>8</v>
      </c>
      <c r="D167" s="18">
        <f>VLOOKUP($A167,'Score Algemeen'!$A:$S,10,FALSE)</f>
        <v>4</v>
      </c>
      <c r="E167" s="18">
        <f>VLOOKUP($A167,'Score Algemeen'!$A:$S,19,FALSE)</f>
        <v>3</v>
      </c>
      <c r="F167" s="6">
        <f>IF(VLOOKUP($A167,Resultaten!$A:$P,10,FALSE)&gt;34,5,IF(VLOOKUP($A167,Resultaten!$A:$P,10,FALSE)&gt;26,10,IF(VLOOKUP($A167,Resultaten!$A:$P,10,FALSE)&gt;12,15,IF(VLOOKUP($A167,Resultaten!$A:$P,10,FALSE)&gt;6,20,IF(VLOOKUP($A167,Resultaten!$A:$P,10,FALSE)="",0,25)))))</f>
        <v>0</v>
      </c>
      <c r="G167" s="6">
        <f>IF(VLOOKUP($A167,Resultaten!$A:$P,3,FALSE)&gt;34,1,IF(VLOOKUP($A167,Resultaten!$A:$P,3,FALSE)&gt;26,2,IF(VLOOKUP($A167,Resultaten!$A:$P,3,FALSE)&gt;12,3,IF(VLOOKUP($A167,Resultaten!$A:$P,3,FALSE)&gt;6,4,IF(VLOOKUP($A167,Resultaten!$A:$P,3,FALSE)="",0,5)))))</f>
        <v>0</v>
      </c>
      <c r="H167" s="6">
        <f>IF(VLOOKUP($A167,Resultaten!$A:$P,11,FALSE)&gt;38,5,IF(VLOOKUP($A167,Resultaten!$A:$P,11,FALSE)&gt;28,10,IF(VLOOKUP($A167,Resultaten!$A:$P,11,FALSE)&gt;12,15,IF(VLOOKUP($A167,Resultaten!$A:$P,11,FALSE)&gt;6,20,IF(VLOOKUP($A167,Resultaten!$A:$P,11,FALSE)="",0,25)))))</f>
        <v>0</v>
      </c>
      <c r="I167" s="6">
        <f>IF(VLOOKUP($A167,Resultaten!$A:$P,4,FALSE)&gt;38,1,IF(VLOOKUP($A167,Resultaten!$A:$P,4,FALSE)&gt;28,2,IF(VLOOKUP($A167,Resultaten!$A:$P,4,FALSE)&gt;12,3,IF(VLOOKUP($A167,Resultaten!$A:$P,4,FALSE)&gt;6,4,IF(VLOOKUP($A167,Resultaten!$A:$P,4,FALSE)="",0,5)))))</f>
        <v>0</v>
      </c>
      <c r="J167" s="6">
        <f>IF(ISERROR(VLOOKUP($A167,BNT!$A:$H,5,FALSE)=TRUE),0,IF(VLOOKUP($A167,BNT!$A:$H,5,FALSE)="JA",2,0))</f>
        <v>0</v>
      </c>
      <c r="K167" s="6">
        <f>IF(ISERROR(VLOOKUP($A167,BNT!$A:$H,4,FALSE)=TRUE),0,IF(VLOOKUP($A167,BNT!$A:$H,4,FALSE)="JA",1,0))</f>
        <v>0</v>
      </c>
      <c r="L167" s="10">
        <f>SUM(C167:E167)+SUM(F167:K167)</f>
        <v>15</v>
      </c>
      <c r="M167" s="7">
        <f>IF(VLOOKUP($A167,Resultaten!$A:$P,11,FALSE)&gt;38,5,IF(VLOOKUP($A167,Resultaten!$A:$P,11,FALSE)&gt;28,10,IF(VLOOKUP($A167,Resultaten!$A:$P,11,FALSE)&gt;12,15,IF(VLOOKUP($A167,Resultaten!$A:$P,11,FALSE)&gt;6,20,IF(VLOOKUP($A167,Resultaten!$A:$P,11,FALSE)="",0,25)))))</f>
        <v>0</v>
      </c>
      <c r="N167" s="7">
        <f>IF(VLOOKUP($A167,Resultaten!$A:$P,12,FALSE)&gt;38,5,IF(VLOOKUP($A167,Resultaten!$A:$P,12,FALSE)&gt;28,10,IF(VLOOKUP($A167,Resultaten!$A:$P,12,FALSE)&gt;12,15,IF(VLOOKUP($A167,Resultaten!$A:$P,12,FALSE)&gt;6,20,IF(VLOOKUP($A167,Resultaten!$A:$P,12,FALSE)="",0,25)))))</f>
        <v>0</v>
      </c>
      <c r="O167" s="7">
        <f>IF(VLOOKUP($A167,Resultaten!$A:$P,5,FALSE)&gt;38,2,IF(VLOOKUP($A167,Resultaten!$A:$P,5,FALSE)&gt;28,4,IF(VLOOKUP($A167,Resultaten!$A:$P,5,FALSE)&gt;12,6,IF(VLOOKUP($A167,Resultaten!$A:$P,5,FALSE)&gt;6,8,IF(VLOOKUP($A167,Resultaten!$A:$P,5,FALSE)="",0,10)))))</f>
        <v>0</v>
      </c>
      <c r="P167" s="7">
        <f>IF(ISERROR(VLOOKUP($A167,BNT!$A:$H,4,FALSE)=TRUE),0,IF(VLOOKUP($A167,BNT!$A:$H,4,FALSE)="JA",2,0))</f>
        <v>0</v>
      </c>
      <c r="Q167" s="7">
        <f>IF(ISERROR(VLOOKUP($A167,BNT!$A:$H,3,FALSE)=TRUE),0,IF(VLOOKUP($A167,BNT!$A:$H,3,FALSE)="JA",1,0))</f>
        <v>0</v>
      </c>
      <c r="R167" s="16">
        <f>SUM(C167:E167)+SUM(M167:Q167)</f>
        <v>15</v>
      </c>
      <c r="S167" s="12">
        <f>IF(VLOOKUP($A167,Resultaten!$A:$P,12,FALSE)&gt;38,5,IF(VLOOKUP($A167,Resultaten!$A:$P,12,FALSE)&gt;28,10,IF(VLOOKUP($A167,Resultaten!$A:$P,12,FALSE)&gt;12,15,IF(VLOOKUP($A167,Resultaten!$A:$P,12,FALSE)&gt;6,20,IF(VLOOKUP($A167,Resultaten!$A:$P,12,FALSE)="",0,25)))))</f>
        <v>0</v>
      </c>
      <c r="T167" s="12">
        <f>IF(VLOOKUP($A167,Resultaten!$A:$P,13,FALSE)&gt;38,5,IF(VLOOKUP($A167,Resultaten!$A:$P,13,FALSE)&gt;28,10,IF(VLOOKUP($A167,Resultaten!$A:$P,13,FALSE)&gt;12,15,IF(VLOOKUP($A167,Resultaten!$A:$P,13,FALSE)&gt;6,20,IF(VLOOKUP($A167,Resultaten!$A:$P,13,FALSE)="",0,25)))))</f>
        <v>0</v>
      </c>
      <c r="U167" s="12">
        <f>IF(VLOOKUP($A167,Resultaten!$A:$P,6,FALSE)&gt;38,2,IF(VLOOKUP($A167,Resultaten!$A:$P,6,FALSE)&gt;28,4,IF(VLOOKUP($A167,Resultaten!$A:$P,6,FALSE)&gt;12,6,IF(VLOOKUP($A167,Resultaten!$A:$P,6,FALSE)&gt;6,8,IF(VLOOKUP($A167,Resultaten!$A:$P,6,FALSE)="",0,10)))))</f>
        <v>0</v>
      </c>
      <c r="V167" s="12">
        <f>IF(ISERROR(VLOOKUP($A167,BNT!$A:$H,3,FALSE)=TRUE),0,IF(VLOOKUP($A167,BNT!$A:$H,3,FALSE)="JA",2,0))</f>
        <v>0</v>
      </c>
      <c r="W167" s="14">
        <f>SUM(C167:E167)+SUM(S167:V167)</f>
        <v>15</v>
      </c>
    </row>
    <row r="168" spans="1:23" x14ac:dyDescent="0.25">
      <c r="A168" s="25">
        <v>1251</v>
      </c>
      <c r="B168" s="25" t="str">
        <f>VLOOKUP($A168,Para!$D$1:$E$996,2,FALSE)</f>
        <v>Wibac BBC Sint-Eloois-Winkel</v>
      </c>
      <c r="C168" s="18">
        <f>VLOOKUP($A168,'Score Algemeen'!$A$3:$S$968,5,FALSE)</f>
        <v>10</v>
      </c>
      <c r="D168" s="18">
        <f>VLOOKUP($A168,'Score Algemeen'!$A:$S,10,FALSE)</f>
        <v>2</v>
      </c>
      <c r="E168" s="18">
        <f>VLOOKUP($A168,'Score Algemeen'!$A:$S,19,FALSE)</f>
        <v>3</v>
      </c>
      <c r="F168" s="6">
        <f>IF(VLOOKUP($A168,Resultaten!$A:$P,10,FALSE)&gt;34,5,IF(VLOOKUP($A168,Resultaten!$A:$P,10,FALSE)&gt;26,10,IF(VLOOKUP($A168,Resultaten!$A:$P,10,FALSE)&gt;12,15,IF(VLOOKUP($A168,Resultaten!$A:$P,10,FALSE)&gt;6,20,IF(VLOOKUP($A168,Resultaten!$A:$P,10,FALSE)="",0,25)))))</f>
        <v>0</v>
      </c>
      <c r="G168" s="6">
        <f>IF(VLOOKUP($A168,Resultaten!$A:$P,3,FALSE)&gt;34,1,IF(VLOOKUP($A168,Resultaten!$A:$P,3,FALSE)&gt;26,2,IF(VLOOKUP($A168,Resultaten!$A:$P,3,FALSE)&gt;12,3,IF(VLOOKUP($A168,Resultaten!$A:$P,3,FALSE)&gt;6,4,IF(VLOOKUP($A168,Resultaten!$A:$P,3,FALSE)="",0,5)))))</f>
        <v>0</v>
      </c>
      <c r="H168" s="6">
        <f>IF(VLOOKUP($A168,Resultaten!$A:$P,11,FALSE)&gt;38,5,IF(VLOOKUP($A168,Resultaten!$A:$P,11,FALSE)&gt;28,10,IF(VLOOKUP($A168,Resultaten!$A:$P,11,FALSE)&gt;12,15,IF(VLOOKUP($A168,Resultaten!$A:$P,11,FALSE)&gt;6,20,IF(VLOOKUP($A168,Resultaten!$A:$P,11,FALSE)="",0,25)))))</f>
        <v>0</v>
      </c>
      <c r="I168" s="6">
        <f>IF(VLOOKUP($A168,Resultaten!$A:$P,4,FALSE)&gt;38,1,IF(VLOOKUP($A168,Resultaten!$A:$P,4,FALSE)&gt;28,2,IF(VLOOKUP($A168,Resultaten!$A:$P,4,FALSE)&gt;12,3,IF(VLOOKUP($A168,Resultaten!$A:$P,4,FALSE)&gt;6,4,IF(VLOOKUP($A168,Resultaten!$A:$P,4,FALSE)="",0,5)))))</f>
        <v>0</v>
      </c>
      <c r="J168" s="6">
        <f>IF(ISERROR(VLOOKUP($A168,BNT!$A:$H,5,FALSE)=TRUE),0,IF(VLOOKUP($A168,BNT!$A:$H,5,FALSE)="JA",2,0))</f>
        <v>0</v>
      </c>
      <c r="K168" s="6">
        <f>IF(ISERROR(VLOOKUP($A168,BNT!$A:$H,4,FALSE)=TRUE),0,IF(VLOOKUP($A168,BNT!$A:$H,4,FALSE)="JA",1,0))</f>
        <v>0</v>
      </c>
      <c r="L168" s="10">
        <f>SUM(C168:E168)+SUM(F168:K168)</f>
        <v>15</v>
      </c>
      <c r="M168" s="7">
        <f>IF(VLOOKUP($A168,Resultaten!$A:$P,11,FALSE)&gt;38,5,IF(VLOOKUP($A168,Resultaten!$A:$P,11,FALSE)&gt;28,10,IF(VLOOKUP($A168,Resultaten!$A:$P,11,FALSE)&gt;12,15,IF(VLOOKUP($A168,Resultaten!$A:$P,11,FALSE)&gt;6,20,IF(VLOOKUP($A168,Resultaten!$A:$P,11,FALSE)="",0,25)))))</f>
        <v>0</v>
      </c>
      <c r="N168" s="7">
        <f>IF(VLOOKUP($A168,Resultaten!$A:$P,12,FALSE)&gt;38,5,IF(VLOOKUP($A168,Resultaten!$A:$P,12,FALSE)&gt;28,10,IF(VLOOKUP($A168,Resultaten!$A:$P,12,FALSE)&gt;12,15,IF(VLOOKUP($A168,Resultaten!$A:$P,12,FALSE)&gt;6,20,IF(VLOOKUP($A168,Resultaten!$A:$P,12,FALSE)="",0,25)))))</f>
        <v>0</v>
      </c>
      <c r="O168" s="7">
        <f>IF(VLOOKUP($A168,Resultaten!$A:$P,5,FALSE)&gt;38,2,IF(VLOOKUP($A168,Resultaten!$A:$P,5,FALSE)&gt;28,4,IF(VLOOKUP($A168,Resultaten!$A:$P,5,FALSE)&gt;12,6,IF(VLOOKUP($A168,Resultaten!$A:$P,5,FALSE)&gt;6,8,IF(VLOOKUP($A168,Resultaten!$A:$P,5,FALSE)="",0,10)))))</f>
        <v>0</v>
      </c>
      <c r="P168" s="7">
        <f>IF(ISERROR(VLOOKUP($A168,BNT!$A:$H,4,FALSE)=TRUE),0,IF(VLOOKUP($A168,BNT!$A:$H,4,FALSE)="JA",2,0))</f>
        <v>0</v>
      </c>
      <c r="Q168" s="7">
        <f>IF(ISERROR(VLOOKUP($A168,BNT!$A:$H,3,FALSE)=TRUE),0,IF(VLOOKUP($A168,BNT!$A:$H,3,FALSE)="JA",1,0))</f>
        <v>0</v>
      </c>
      <c r="R168" s="16">
        <f>SUM(C168:E168)+SUM(M168:Q168)</f>
        <v>15</v>
      </c>
      <c r="S168" s="12">
        <f>IF(VLOOKUP($A168,Resultaten!$A:$P,12,FALSE)&gt;38,5,IF(VLOOKUP($A168,Resultaten!$A:$P,12,FALSE)&gt;28,10,IF(VLOOKUP($A168,Resultaten!$A:$P,12,FALSE)&gt;12,15,IF(VLOOKUP($A168,Resultaten!$A:$P,12,FALSE)&gt;6,20,IF(VLOOKUP($A168,Resultaten!$A:$P,12,FALSE)="",0,25)))))</f>
        <v>0</v>
      </c>
      <c r="T168" s="12">
        <f>IF(VLOOKUP($A168,Resultaten!$A:$P,13,FALSE)&gt;38,5,IF(VLOOKUP($A168,Resultaten!$A:$P,13,FALSE)&gt;28,10,IF(VLOOKUP($A168,Resultaten!$A:$P,13,FALSE)&gt;12,15,IF(VLOOKUP($A168,Resultaten!$A:$P,13,FALSE)&gt;6,20,IF(VLOOKUP($A168,Resultaten!$A:$P,13,FALSE)="",0,25)))))</f>
        <v>0</v>
      </c>
      <c r="U168" s="12">
        <f>IF(VLOOKUP($A168,Resultaten!$A:$P,6,FALSE)&gt;38,2,IF(VLOOKUP($A168,Resultaten!$A:$P,6,FALSE)&gt;28,4,IF(VLOOKUP($A168,Resultaten!$A:$P,6,FALSE)&gt;12,6,IF(VLOOKUP($A168,Resultaten!$A:$P,6,FALSE)&gt;6,8,IF(VLOOKUP($A168,Resultaten!$A:$P,6,FALSE)="",0,10)))))</f>
        <v>0</v>
      </c>
      <c r="V168" s="12">
        <f>IF(ISERROR(VLOOKUP($A168,BNT!$A:$H,3,FALSE)=TRUE),0,IF(VLOOKUP($A168,BNT!$A:$H,3,FALSE)="JA",2,0))</f>
        <v>0</v>
      </c>
      <c r="W168" s="14">
        <f>SUM(C168:E168)+SUM(S168:V168)</f>
        <v>15</v>
      </c>
    </row>
    <row r="169" spans="1:23" x14ac:dyDescent="0.25">
      <c r="A169" s="25">
        <v>1363</v>
      </c>
      <c r="B169" s="25" t="str">
        <f>VLOOKUP($A169,Para!$D$1:$E$996,2,FALSE)</f>
        <v>BBC De West-Hoek Zwevezele</v>
      </c>
      <c r="C169" s="18">
        <f>VLOOKUP($A169,'Score Algemeen'!$A$3:$S$968,5,FALSE)</f>
        <v>10</v>
      </c>
      <c r="D169" s="18">
        <f>VLOOKUP($A169,'Score Algemeen'!$A:$S,10,FALSE)</f>
        <v>4</v>
      </c>
      <c r="E169" s="18">
        <f>VLOOKUP($A169,'Score Algemeen'!$A:$S,19,FALSE)</f>
        <v>1</v>
      </c>
      <c r="F169" s="6">
        <f>IF(VLOOKUP($A169,Resultaten!$A:$P,10,FALSE)&gt;34,5,IF(VLOOKUP($A169,Resultaten!$A:$P,10,FALSE)&gt;26,10,IF(VLOOKUP($A169,Resultaten!$A:$P,10,FALSE)&gt;12,15,IF(VLOOKUP($A169,Resultaten!$A:$P,10,FALSE)&gt;6,20,IF(VLOOKUP($A169,Resultaten!$A:$P,10,FALSE)="",0,25)))))</f>
        <v>0</v>
      </c>
      <c r="G169" s="6">
        <f>IF(VLOOKUP($A169,Resultaten!$A:$P,3,FALSE)&gt;34,1,IF(VLOOKUP($A169,Resultaten!$A:$P,3,FALSE)&gt;26,2,IF(VLOOKUP($A169,Resultaten!$A:$P,3,FALSE)&gt;12,3,IF(VLOOKUP($A169,Resultaten!$A:$P,3,FALSE)&gt;6,4,IF(VLOOKUP($A169,Resultaten!$A:$P,3,FALSE)="",0,5)))))</f>
        <v>0</v>
      </c>
      <c r="H169" s="6">
        <f>IF(VLOOKUP($A169,Resultaten!$A:$P,11,FALSE)&gt;38,5,IF(VLOOKUP($A169,Resultaten!$A:$P,11,FALSE)&gt;28,10,IF(VLOOKUP($A169,Resultaten!$A:$P,11,FALSE)&gt;12,15,IF(VLOOKUP($A169,Resultaten!$A:$P,11,FALSE)&gt;6,20,IF(VLOOKUP($A169,Resultaten!$A:$P,11,FALSE)="",0,25)))))</f>
        <v>0</v>
      </c>
      <c r="I169" s="6">
        <f>IF(VLOOKUP($A169,Resultaten!$A:$P,4,FALSE)&gt;38,1,IF(VLOOKUP($A169,Resultaten!$A:$P,4,FALSE)&gt;28,2,IF(VLOOKUP($A169,Resultaten!$A:$P,4,FALSE)&gt;12,3,IF(VLOOKUP($A169,Resultaten!$A:$P,4,FALSE)&gt;6,4,IF(VLOOKUP($A169,Resultaten!$A:$P,4,FALSE)="",0,5)))))</f>
        <v>0</v>
      </c>
      <c r="J169" s="6">
        <f>IF(ISERROR(VLOOKUP($A169,BNT!$A:$H,5,FALSE)=TRUE),0,IF(VLOOKUP($A169,BNT!$A:$H,5,FALSE)="JA",2,0))</f>
        <v>0</v>
      </c>
      <c r="K169" s="6">
        <f>IF(ISERROR(VLOOKUP($A169,BNT!$A:$H,4,FALSE)=TRUE),0,IF(VLOOKUP($A169,BNT!$A:$H,4,FALSE)="JA",1,0))</f>
        <v>0</v>
      </c>
      <c r="L169" s="10">
        <f>SUM(C169:E169)+SUM(F169:K169)</f>
        <v>15</v>
      </c>
      <c r="M169" s="7">
        <f>IF(VLOOKUP($A169,Resultaten!$A:$P,11,FALSE)&gt;38,5,IF(VLOOKUP($A169,Resultaten!$A:$P,11,FALSE)&gt;28,10,IF(VLOOKUP($A169,Resultaten!$A:$P,11,FALSE)&gt;12,15,IF(VLOOKUP($A169,Resultaten!$A:$P,11,FALSE)&gt;6,20,IF(VLOOKUP($A169,Resultaten!$A:$P,11,FALSE)="",0,25)))))</f>
        <v>0</v>
      </c>
      <c r="N169" s="7">
        <f>IF(VLOOKUP($A169,Resultaten!$A:$P,12,FALSE)&gt;38,5,IF(VLOOKUP($A169,Resultaten!$A:$P,12,FALSE)&gt;28,10,IF(VLOOKUP($A169,Resultaten!$A:$P,12,FALSE)&gt;12,15,IF(VLOOKUP($A169,Resultaten!$A:$P,12,FALSE)&gt;6,20,IF(VLOOKUP($A169,Resultaten!$A:$P,12,FALSE)="",0,25)))))</f>
        <v>0</v>
      </c>
      <c r="O169" s="7">
        <f>IF(VLOOKUP($A169,Resultaten!$A:$P,5,FALSE)&gt;38,2,IF(VLOOKUP($A169,Resultaten!$A:$P,5,FALSE)&gt;28,4,IF(VLOOKUP($A169,Resultaten!$A:$P,5,FALSE)&gt;12,6,IF(VLOOKUP($A169,Resultaten!$A:$P,5,FALSE)&gt;6,8,IF(VLOOKUP($A169,Resultaten!$A:$P,5,FALSE)="",0,10)))))</f>
        <v>0</v>
      </c>
      <c r="P169" s="7">
        <f>IF(ISERROR(VLOOKUP($A169,BNT!$A:$H,4,FALSE)=TRUE),0,IF(VLOOKUP($A169,BNT!$A:$H,4,FALSE)="JA",2,0))</f>
        <v>0</v>
      </c>
      <c r="Q169" s="7">
        <f>IF(ISERROR(VLOOKUP($A169,BNT!$A:$H,3,FALSE)=TRUE),0,IF(VLOOKUP($A169,BNT!$A:$H,3,FALSE)="JA",1,0))</f>
        <v>0</v>
      </c>
      <c r="R169" s="16">
        <f>SUM(C169:E169)+SUM(M169:Q169)</f>
        <v>15</v>
      </c>
      <c r="S169" s="12">
        <f>IF(VLOOKUP($A169,Resultaten!$A:$P,12,FALSE)&gt;38,5,IF(VLOOKUP($A169,Resultaten!$A:$P,12,FALSE)&gt;28,10,IF(VLOOKUP($A169,Resultaten!$A:$P,12,FALSE)&gt;12,15,IF(VLOOKUP($A169,Resultaten!$A:$P,12,FALSE)&gt;6,20,IF(VLOOKUP($A169,Resultaten!$A:$P,12,FALSE)="",0,25)))))</f>
        <v>0</v>
      </c>
      <c r="T169" s="12">
        <f>IF(VLOOKUP($A169,Resultaten!$A:$P,13,FALSE)&gt;38,5,IF(VLOOKUP($A169,Resultaten!$A:$P,13,FALSE)&gt;28,10,IF(VLOOKUP($A169,Resultaten!$A:$P,13,FALSE)&gt;12,15,IF(VLOOKUP($A169,Resultaten!$A:$P,13,FALSE)&gt;6,20,IF(VLOOKUP($A169,Resultaten!$A:$P,13,FALSE)="",0,25)))))</f>
        <v>0</v>
      </c>
      <c r="U169" s="12">
        <f>IF(VLOOKUP($A169,Resultaten!$A:$P,6,FALSE)&gt;38,2,IF(VLOOKUP($A169,Resultaten!$A:$P,6,FALSE)&gt;28,4,IF(VLOOKUP($A169,Resultaten!$A:$P,6,FALSE)&gt;12,6,IF(VLOOKUP($A169,Resultaten!$A:$P,6,FALSE)&gt;6,8,IF(VLOOKUP($A169,Resultaten!$A:$P,6,FALSE)="",0,10)))))</f>
        <v>0</v>
      </c>
      <c r="V169" s="12">
        <f>IF(ISERROR(VLOOKUP($A169,BNT!$A:$H,3,FALSE)=TRUE),0,IF(VLOOKUP($A169,BNT!$A:$H,3,FALSE)="JA",2,0))</f>
        <v>0</v>
      </c>
      <c r="W169" s="14">
        <f>SUM(C169:E169)+SUM(S169:V169)</f>
        <v>15</v>
      </c>
    </row>
    <row r="170" spans="1:23" x14ac:dyDescent="0.25">
      <c r="A170" s="25">
        <v>1364</v>
      </c>
      <c r="B170" s="25" t="str">
        <f>VLOOKUP($A170,Para!$D$1:$E$996,2,FALSE)</f>
        <v>Alken BBC</v>
      </c>
      <c r="C170" s="18">
        <f>VLOOKUP($A170,'Score Algemeen'!$A$3:$S$968,5,FALSE)</f>
        <v>10</v>
      </c>
      <c r="D170" s="18">
        <f>VLOOKUP($A170,'Score Algemeen'!$A:$S,10,FALSE)</f>
        <v>4</v>
      </c>
      <c r="E170" s="18">
        <f>VLOOKUP($A170,'Score Algemeen'!$A:$S,19,FALSE)</f>
        <v>1</v>
      </c>
      <c r="F170" s="6">
        <f>IF(VLOOKUP($A170,Resultaten!$A:$P,10,FALSE)&gt;34,5,IF(VLOOKUP($A170,Resultaten!$A:$P,10,FALSE)&gt;26,10,IF(VLOOKUP($A170,Resultaten!$A:$P,10,FALSE)&gt;12,15,IF(VLOOKUP($A170,Resultaten!$A:$P,10,FALSE)&gt;6,20,IF(VLOOKUP($A170,Resultaten!$A:$P,10,FALSE)="",0,25)))))</f>
        <v>0</v>
      </c>
      <c r="G170" s="6">
        <f>IF(VLOOKUP($A170,Resultaten!$A:$P,3,FALSE)&gt;34,1,IF(VLOOKUP($A170,Resultaten!$A:$P,3,FALSE)&gt;26,2,IF(VLOOKUP($A170,Resultaten!$A:$P,3,FALSE)&gt;12,3,IF(VLOOKUP($A170,Resultaten!$A:$P,3,FALSE)&gt;6,4,IF(VLOOKUP($A170,Resultaten!$A:$P,3,FALSE)="",0,5)))))</f>
        <v>0</v>
      </c>
      <c r="H170" s="6">
        <f>IF(VLOOKUP($A170,Resultaten!$A:$P,11,FALSE)&gt;38,5,IF(VLOOKUP($A170,Resultaten!$A:$P,11,FALSE)&gt;28,10,IF(VLOOKUP($A170,Resultaten!$A:$P,11,FALSE)&gt;12,15,IF(VLOOKUP($A170,Resultaten!$A:$P,11,FALSE)&gt;6,20,IF(VLOOKUP($A170,Resultaten!$A:$P,11,FALSE)="",0,25)))))</f>
        <v>0</v>
      </c>
      <c r="I170" s="6">
        <f>IF(VLOOKUP($A170,Resultaten!$A:$P,4,FALSE)&gt;38,1,IF(VLOOKUP($A170,Resultaten!$A:$P,4,FALSE)&gt;28,2,IF(VLOOKUP($A170,Resultaten!$A:$P,4,FALSE)&gt;12,3,IF(VLOOKUP($A170,Resultaten!$A:$P,4,FALSE)&gt;6,4,IF(VLOOKUP($A170,Resultaten!$A:$P,4,FALSE)="",0,5)))))</f>
        <v>0</v>
      </c>
      <c r="J170" s="6">
        <f>IF(ISERROR(VLOOKUP($A170,BNT!$A:$H,5,FALSE)=TRUE),0,IF(VLOOKUP($A170,BNT!$A:$H,5,FALSE)="JA",2,0))</f>
        <v>0</v>
      </c>
      <c r="K170" s="6">
        <f>IF(ISERROR(VLOOKUP($A170,BNT!$A:$H,4,FALSE)=TRUE),0,IF(VLOOKUP($A170,BNT!$A:$H,4,FALSE)="JA",1,0))</f>
        <v>0</v>
      </c>
      <c r="L170" s="10">
        <f>SUM(C170:E170)+SUM(F170:K170)</f>
        <v>15</v>
      </c>
      <c r="M170" s="7">
        <f>IF(VLOOKUP($A170,Resultaten!$A:$P,11,FALSE)&gt;38,5,IF(VLOOKUP($A170,Resultaten!$A:$P,11,FALSE)&gt;28,10,IF(VLOOKUP($A170,Resultaten!$A:$P,11,FALSE)&gt;12,15,IF(VLOOKUP($A170,Resultaten!$A:$P,11,FALSE)&gt;6,20,IF(VLOOKUP($A170,Resultaten!$A:$P,11,FALSE)="",0,25)))))</f>
        <v>0</v>
      </c>
      <c r="N170" s="7">
        <f>IF(VLOOKUP($A170,Resultaten!$A:$P,12,FALSE)&gt;38,5,IF(VLOOKUP($A170,Resultaten!$A:$P,12,FALSE)&gt;28,10,IF(VLOOKUP($A170,Resultaten!$A:$P,12,FALSE)&gt;12,15,IF(VLOOKUP($A170,Resultaten!$A:$P,12,FALSE)&gt;6,20,IF(VLOOKUP($A170,Resultaten!$A:$P,12,FALSE)="",0,25)))))</f>
        <v>0</v>
      </c>
      <c r="O170" s="7">
        <f>IF(VLOOKUP($A170,Resultaten!$A:$P,5,FALSE)&gt;38,2,IF(VLOOKUP($A170,Resultaten!$A:$P,5,FALSE)&gt;28,4,IF(VLOOKUP($A170,Resultaten!$A:$P,5,FALSE)&gt;12,6,IF(VLOOKUP($A170,Resultaten!$A:$P,5,FALSE)&gt;6,8,IF(VLOOKUP($A170,Resultaten!$A:$P,5,FALSE)="",0,10)))))</f>
        <v>0</v>
      </c>
      <c r="P170" s="7">
        <f>IF(ISERROR(VLOOKUP($A170,BNT!$A:$H,4,FALSE)=TRUE),0,IF(VLOOKUP($A170,BNT!$A:$H,4,FALSE)="JA",2,0))</f>
        <v>0</v>
      </c>
      <c r="Q170" s="7">
        <f>IF(ISERROR(VLOOKUP($A170,BNT!$A:$H,3,FALSE)=TRUE),0,IF(VLOOKUP($A170,BNT!$A:$H,3,FALSE)="JA",1,0))</f>
        <v>0</v>
      </c>
      <c r="R170" s="16">
        <f>SUM(C170:E170)+SUM(M170:Q170)</f>
        <v>15</v>
      </c>
      <c r="S170" s="12">
        <f>IF(VLOOKUP($A170,Resultaten!$A:$P,12,FALSE)&gt;38,5,IF(VLOOKUP($A170,Resultaten!$A:$P,12,FALSE)&gt;28,10,IF(VLOOKUP($A170,Resultaten!$A:$P,12,FALSE)&gt;12,15,IF(VLOOKUP($A170,Resultaten!$A:$P,12,FALSE)&gt;6,20,IF(VLOOKUP($A170,Resultaten!$A:$P,12,FALSE)="",0,25)))))</f>
        <v>0</v>
      </c>
      <c r="T170" s="12">
        <f>IF(VLOOKUP($A170,Resultaten!$A:$P,13,FALSE)&gt;38,5,IF(VLOOKUP($A170,Resultaten!$A:$P,13,FALSE)&gt;28,10,IF(VLOOKUP($A170,Resultaten!$A:$P,13,FALSE)&gt;12,15,IF(VLOOKUP($A170,Resultaten!$A:$P,13,FALSE)&gt;6,20,IF(VLOOKUP($A170,Resultaten!$A:$P,13,FALSE)="",0,25)))))</f>
        <v>0</v>
      </c>
      <c r="U170" s="12">
        <f>IF(VLOOKUP($A170,Resultaten!$A:$P,6,FALSE)&gt;38,2,IF(VLOOKUP($A170,Resultaten!$A:$P,6,FALSE)&gt;28,4,IF(VLOOKUP($A170,Resultaten!$A:$P,6,FALSE)&gt;12,6,IF(VLOOKUP($A170,Resultaten!$A:$P,6,FALSE)&gt;6,8,IF(VLOOKUP($A170,Resultaten!$A:$P,6,FALSE)="",0,10)))))</f>
        <v>0</v>
      </c>
      <c r="V170" s="12">
        <f>IF(ISERROR(VLOOKUP($A170,BNT!$A:$H,3,FALSE)=TRUE),0,IF(VLOOKUP($A170,BNT!$A:$H,3,FALSE)="JA",2,0))</f>
        <v>0</v>
      </c>
      <c r="W170" s="14">
        <f>SUM(C170:E170)+SUM(S170:V170)</f>
        <v>15</v>
      </c>
    </row>
    <row r="171" spans="1:23" x14ac:dyDescent="0.25">
      <c r="A171" s="25">
        <v>1516</v>
      </c>
      <c r="B171" s="25" t="str">
        <f>VLOOKUP($A171,Para!$D$1:$E$996,2,FALSE)</f>
        <v>BBC Wervik</v>
      </c>
      <c r="C171" s="18">
        <f>VLOOKUP($A171,'Score Algemeen'!$A$3:$S$968,5,FALSE)</f>
        <v>8</v>
      </c>
      <c r="D171" s="18">
        <f>VLOOKUP($A171,'Score Algemeen'!$A:$S,10,FALSE)</f>
        <v>2</v>
      </c>
      <c r="E171" s="18">
        <f>VLOOKUP($A171,'Score Algemeen'!$A:$S,19,FALSE)</f>
        <v>5</v>
      </c>
      <c r="F171" s="6">
        <f>IF(VLOOKUP($A171,Resultaten!$A:$P,10,FALSE)&gt;34,5,IF(VLOOKUP($A171,Resultaten!$A:$P,10,FALSE)&gt;26,10,IF(VLOOKUP($A171,Resultaten!$A:$P,10,FALSE)&gt;12,15,IF(VLOOKUP($A171,Resultaten!$A:$P,10,FALSE)&gt;6,20,IF(VLOOKUP($A171,Resultaten!$A:$P,10,FALSE)="",0,25)))))</f>
        <v>0</v>
      </c>
      <c r="G171" s="6">
        <f>IF(VLOOKUP($A171,Resultaten!$A:$P,3,FALSE)&gt;34,1,IF(VLOOKUP($A171,Resultaten!$A:$P,3,FALSE)&gt;26,2,IF(VLOOKUP($A171,Resultaten!$A:$P,3,FALSE)&gt;12,3,IF(VLOOKUP($A171,Resultaten!$A:$P,3,FALSE)&gt;6,4,IF(VLOOKUP($A171,Resultaten!$A:$P,3,FALSE)="",0,5)))))</f>
        <v>0</v>
      </c>
      <c r="H171" s="6">
        <f>IF(VLOOKUP($A171,Resultaten!$A:$P,11,FALSE)&gt;38,5,IF(VLOOKUP($A171,Resultaten!$A:$P,11,FALSE)&gt;28,10,IF(VLOOKUP($A171,Resultaten!$A:$P,11,FALSE)&gt;12,15,IF(VLOOKUP($A171,Resultaten!$A:$P,11,FALSE)&gt;6,20,IF(VLOOKUP($A171,Resultaten!$A:$P,11,FALSE)="",0,25)))))</f>
        <v>0</v>
      </c>
      <c r="I171" s="6">
        <f>IF(VLOOKUP($A171,Resultaten!$A:$P,4,FALSE)&gt;38,1,IF(VLOOKUP($A171,Resultaten!$A:$P,4,FALSE)&gt;28,2,IF(VLOOKUP($A171,Resultaten!$A:$P,4,FALSE)&gt;12,3,IF(VLOOKUP($A171,Resultaten!$A:$P,4,FALSE)&gt;6,4,IF(VLOOKUP($A171,Resultaten!$A:$P,4,FALSE)="",0,5)))))</f>
        <v>0</v>
      </c>
      <c r="J171" s="6">
        <f>IF(ISERROR(VLOOKUP($A171,BNT!$A:$H,5,FALSE)=TRUE),0,IF(VLOOKUP($A171,BNT!$A:$H,5,FALSE)="JA",2,0))</f>
        <v>0</v>
      </c>
      <c r="K171" s="6">
        <f>IF(ISERROR(VLOOKUP($A171,BNT!$A:$H,4,FALSE)=TRUE),0,IF(VLOOKUP($A171,BNT!$A:$H,4,FALSE)="JA",1,0))</f>
        <v>0</v>
      </c>
      <c r="L171" s="10">
        <f>SUM(C171:E171)+SUM(F171:K171)</f>
        <v>15</v>
      </c>
      <c r="M171" s="7">
        <f>IF(VLOOKUP($A171,Resultaten!$A:$P,11,FALSE)&gt;38,5,IF(VLOOKUP($A171,Resultaten!$A:$P,11,FALSE)&gt;28,10,IF(VLOOKUP($A171,Resultaten!$A:$P,11,FALSE)&gt;12,15,IF(VLOOKUP($A171,Resultaten!$A:$P,11,FALSE)&gt;6,20,IF(VLOOKUP($A171,Resultaten!$A:$P,11,FALSE)="",0,25)))))</f>
        <v>0</v>
      </c>
      <c r="N171" s="7">
        <f>IF(VLOOKUP($A171,Resultaten!$A:$P,12,FALSE)&gt;38,5,IF(VLOOKUP($A171,Resultaten!$A:$P,12,FALSE)&gt;28,10,IF(VLOOKUP($A171,Resultaten!$A:$P,12,FALSE)&gt;12,15,IF(VLOOKUP($A171,Resultaten!$A:$P,12,FALSE)&gt;6,20,IF(VLOOKUP($A171,Resultaten!$A:$P,12,FALSE)="",0,25)))))</f>
        <v>0</v>
      </c>
      <c r="O171" s="7">
        <f>IF(VLOOKUP($A171,Resultaten!$A:$P,5,FALSE)&gt;38,2,IF(VLOOKUP($A171,Resultaten!$A:$P,5,FALSE)&gt;28,4,IF(VLOOKUP($A171,Resultaten!$A:$P,5,FALSE)&gt;12,6,IF(VLOOKUP($A171,Resultaten!$A:$P,5,FALSE)&gt;6,8,IF(VLOOKUP($A171,Resultaten!$A:$P,5,FALSE)="",0,10)))))</f>
        <v>0</v>
      </c>
      <c r="P171" s="7">
        <f>IF(ISERROR(VLOOKUP($A171,BNT!$A:$H,4,FALSE)=TRUE),0,IF(VLOOKUP($A171,BNT!$A:$H,4,FALSE)="JA",2,0))</f>
        <v>0</v>
      </c>
      <c r="Q171" s="7">
        <f>IF(ISERROR(VLOOKUP($A171,BNT!$A:$H,3,FALSE)=TRUE),0,IF(VLOOKUP($A171,BNT!$A:$H,3,FALSE)="JA",1,0))</f>
        <v>0</v>
      </c>
      <c r="R171" s="16">
        <f>SUM(C171:E171)+SUM(M171:Q171)</f>
        <v>15</v>
      </c>
      <c r="S171" s="12">
        <f>IF(VLOOKUP($A171,Resultaten!$A:$P,12,FALSE)&gt;38,5,IF(VLOOKUP($A171,Resultaten!$A:$P,12,FALSE)&gt;28,10,IF(VLOOKUP($A171,Resultaten!$A:$P,12,FALSE)&gt;12,15,IF(VLOOKUP($A171,Resultaten!$A:$P,12,FALSE)&gt;6,20,IF(VLOOKUP($A171,Resultaten!$A:$P,12,FALSE)="",0,25)))))</f>
        <v>0</v>
      </c>
      <c r="T171" s="12">
        <f>IF(VLOOKUP($A171,Resultaten!$A:$P,13,FALSE)&gt;38,5,IF(VLOOKUP($A171,Resultaten!$A:$P,13,FALSE)&gt;28,10,IF(VLOOKUP($A171,Resultaten!$A:$P,13,FALSE)&gt;12,15,IF(VLOOKUP($A171,Resultaten!$A:$P,13,FALSE)&gt;6,20,IF(VLOOKUP($A171,Resultaten!$A:$P,13,FALSE)="",0,25)))))</f>
        <v>0</v>
      </c>
      <c r="U171" s="12">
        <f>IF(VLOOKUP($A171,Resultaten!$A:$P,6,FALSE)&gt;38,2,IF(VLOOKUP($A171,Resultaten!$A:$P,6,FALSE)&gt;28,4,IF(VLOOKUP($A171,Resultaten!$A:$P,6,FALSE)&gt;12,6,IF(VLOOKUP($A171,Resultaten!$A:$P,6,FALSE)&gt;6,8,IF(VLOOKUP($A171,Resultaten!$A:$P,6,FALSE)="",0,10)))))</f>
        <v>0</v>
      </c>
      <c r="V171" s="12">
        <f>IF(ISERROR(VLOOKUP($A171,BNT!$A:$H,3,FALSE)=TRUE),0,IF(VLOOKUP($A171,BNT!$A:$H,3,FALSE)="JA",2,0))</f>
        <v>0</v>
      </c>
      <c r="W171" s="14">
        <f>SUM(C171:E171)+SUM(S171:V171)</f>
        <v>15</v>
      </c>
    </row>
    <row r="172" spans="1:23" x14ac:dyDescent="0.25">
      <c r="A172" s="25">
        <v>1586</v>
      </c>
      <c r="B172" s="25" t="str">
        <f>VLOOKUP($A172,Para!$D$1:$E$996,2,FALSE)</f>
        <v>KBBC Vk Iebac Ieper</v>
      </c>
      <c r="C172" s="18">
        <f>VLOOKUP($A172,'Score Algemeen'!$A$3:$S$968,5,FALSE)</f>
        <v>6</v>
      </c>
      <c r="D172" s="18">
        <f>VLOOKUP($A172,'Score Algemeen'!$A:$S,10,FALSE)</f>
        <v>3</v>
      </c>
      <c r="E172" s="18">
        <f>VLOOKUP($A172,'Score Algemeen'!$A:$S,19,FALSE)</f>
        <v>6</v>
      </c>
      <c r="F172" s="6">
        <f>IF(VLOOKUP($A172,Resultaten!$A:$P,10,FALSE)&gt;34,5,IF(VLOOKUP($A172,Resultaten!$A:$P,10,FALSE)&gt;26,10,IF(VLOOKUP($A172,Resultaten!$A:$P,10,FALSE)&gt;12,15,IF(VLOOKUP($A172,Resultaten!$A:$P,10,FALSE)&gt;6,20,IF(VLOOKUP($A172,Resultaten!$A:$P,10,FALSE)="",0,25)))))</f>
        <v>0</v>
      </c>
      <c r="G172" s="6">
        <f>IF(VLOOKUP($A172,Resultaten!$A:$P,3,FALSE)&gt;34,1,IF(VLOOKUP($A172,Resultaten!$A:$P,3,FALSE)&gt;26,2,IF(VLOOKUP($A172,Resultaten!$A:$P,3,FALSE)&gt;12,3,IF(VLOOKUP($A172,Resultaten!$A:$P,3,FALSE)&gt;6,4,IF(VLOOKUP($A172,Resultaten!$A:$P,3,FALSE)="",0,5)))))</f>
        <v>0</v>
      </c>
      <c r="H172" s="6">
        <f>IF(VLOOKUP($A172,Resultaten!$A:$P,11,FALSE)&gt;38,5,IF(VLOOKUP($A172,Resultaten!$A:$P,11,FALSE)&gt;28,10,IF(VLOOKUP($A172,Resultaten!$A:$P,11,FALSE)&gt;12,15,IF(VLOOKUP($A172,Resultaten!$A:$P,11,FALSE)&gt;6,20,IF(VLOOKUP($A172,Resultaten!$A:$P,11,FALSE)="",0,25)))))</f>
        <v>0</v>
      </c>
      <c r="I172" s="6">
        <f>IF(VLOOKUP($A172,Resultaten!$A:$P,4,FALSE)&gt;38,1,IF(VLOOKUP($A172,Resultaten!$A:$P,4,FALSE)&gt;28,2,IF(VLOOKUP($A172,Resultaten!$A:$P,4,FALSE)&gt;12,3,IF(VLOOKUP($A172,Resultaten!$A:$P,4,FALSE)&gt;6,4,IF(VLOOKUP($A172,Resultaten!$A:$P,4,FALSE)="",0,5)))))</f>
        <v>0</v>
      </c>
      <c r="J172" s="6">
        <f>IF(ISERROR(VLOOKUP($A172,BNT!$A:$H,5,FALSE)=TRUE),0,IF(VLOOKUP($A172,BNT!$A:$H,5,FALSE)="JA",2,0))</f>
        <v>0</v>
      </c>
      <c r="K172" s="6">
        <f>IF(ISERROR(VLOOKUP($A172,BNT!$A:$H,4,FALSE)=TRUE),0,IF(VLOOKUP($A172,BNT!$A:$H,4,FALSE)="JA",1,0))</f>
        <v>0</v>
      </c>
      <c r="L172" s="10">
        <f>SUM(C172:E172)+SUM(F172:K172)</f>
        <v>15</v>
      </c>
      <c r="M172" s="7">
        <f>IF(VLOOKUP($A172,Resultaten!$A:$P,11,FALSE)&gt;38,5,IF(VLOOKUP($A172,Resultaten!$A:$P,11,FALSE)&gt;28,10,IF(VLOOKUP($A172,Resultaten!$A:$P,11,FALSE)&gt;12,15,IF(VLOOKUP($A172,Resultaten!$A:$P,11,FALSE)&gt;6,20,IF(VLOOKUP($A172,Resultaten!$A:$P,11,FALSE)="",0,25)))))</f>
        <v>0</v>
      </c>
      <c r="N172" s="7">
        <f>IF(VLOOKUP($A172,Resultaten!$A:$P,12,FALSE)&gt;38,5,IF(VLOOKUP($A172,Resultaten!$A:$P,12,FALSE)&gt;28,10,IF(VLOOKUP($A172,Resultaten!$A:$P,12,FALSE)&gt;12,15,IF(VLOOKUP($A172,Resultaten!$A:$P,12,FALSE)&gt;6,20,IF(VLOOKUP($A172,Resultaten!$A:$P,12,FALSE)="",0,25)))))</f>
        <v>0</v>
      </c>
      <c r="O172" s="7">
        <f>IF(VLOOKUP($A172,Resultaten!$A:$P,5,FALSE)&gt;38,2,IF(VLOOKUP($A172,Resultaten!$A:$P,5,FALSE)&gt;28,4,IF(VLOOKUP($A172,Resultaten!$A:$P,5,FALSE)&gt;12,6,IF(VLOOKUP($A172,Resultaten!$A:$P,5,FALSE)&gt;6,8,IF(VLOOKUP($A172,Resultaten!$A:$P,5,FALSE)="",0,10)))))</f>
        <v>0</v>
      </c>
      <c r="P172" s="7">
        <f>IF(ISERROR(VLOOKUP($A172,BNT!$A:$H,4,FALSE)=TRUE),0,IF(VLOOKUP($A172,BNT!$A:$H,4,FALSE)="JA",2,0))</f>
        <v>0</v>
      </c>
      <c r="Q172" s="7">
        <f>IF(ISERROR(VLOOKUP($A172,BNT!$A:$H,3,FALSE)=TRUE),0,IF(VLOOKUP($A172,BNT!$A:$H,3,FALSE)="JA",1,0))</f>
        <v>0</v>
      </c>
      <c r="R172" s="16">
        <f>SUM(C172:E172)+SUM(M172:Q172)</f>
        <v>15</v>
      </c>
      <c r="S172" s="12">
        <f>IF(VLOOKUP($A172,Resultaten!$A:$P,12,FALSE)&gt;38,5,IF(VLOOKUP($A172,Resultaten!$A:$P,12,FALSE)&gt;28,10,IF(VLOOKUP($A172,Resultaten!$A:$P,12,FALSE)&gt;12,15,IF(VLOOKUP($A172,Resultaten!$A:$P,12,FALSE)&gt;6,20,IF(VLOOKUP($A172,Resultaten!$A:$P,12,FALSE)="",0,25)))))</f>
        <v>0</v>
      </c>
      <c r="T172" s="12">
        <f>IF(VLOOKUP($A172,Resultaten!$A:$P,13,FALSE)&gt;38,5,IF(VLOOKUP($A172,Resultaten!$A:$P,13,FALSE)&gt;28,10,IF(VLOOKUP($A172,Resultaten!$A:$P,13,FALSE)&gt;12,15,IF(VLOOKUP($A172,Resultaten!$A:$P,13,FALSE)&gt;6,20,IF(VLOOKUP($A172,Resultaten!$A:$P,13,FALSE)="",0,25)))))</f>
        <v>0</v>
      </c>
      <c r="U172" s="12">
        <f>IF(VLOOKUP($A172,Resultaten!$A:$P,6,FALSE)&gt;38,2,IF(VLOOKUP($A172,Resultaten!$A:$P,6,FALSE)&gt;28,4,IF(VLOOKUP($A172,Resultaten!$A:$P,6,FALSE)&gt;12,6,IF(VLOOKUP($A172,Resultaten!$A:$P,6,FALSE)&gt;6,8,IF(VLOOKUP($A172,Resultaten!$A:$P,6,FALSE)="",0,10)))))</f>
        <v>0</v>
      </c>
      <c r="V172" s="12">
        <f>IF(ISERROR(VLOOKUP($A172,BNT!$A:$H,3,FALSE)=TRUE),0,IF(VLOOKUP($A172,BNT!$A:$H,3,FALSE)="JA",2,0))</f>
        <v>0</v>
      </c>
      <c r="W172" s="14">
        <f>SUM(C172:E172)+SUM(S172:V172)</f>
        <v>15</v>
      </c>
    </row>
    <row r="173" spans="1:23" x14ac:dyDescent="0.25">
      <c r="A173" s="25">
        <v>2076</v>
      </c>
      <c r="B173" s="25" t="str">
        <f>VLOOKUP($A173,Para!$D$1:$E$996,2,FALSE)</f>
        <v>BBC Laakdal</v>
      </c>
      <c r="C173" s="18">
        <f>VLOOKUP($A173,'Score Algemeen'!$A$3:$S$968,5,FALSE)</f>
        <v>10</v>
      </c>
      <c r="D173" s="18">
        <f>VLOOKUP($A173,'Score Algemeen'!$A:$S,10,FALSE)</f>
        <v>2</v>
      </c>
      <c r="E173" s="18">
        <f>VLOOKUP($A173,'Score Algemeen'!$A:$S,19,FALSE)</f>
        <v>3</v>
      </c>
      <c r="F173" s="6">
        <f>IF(VLOOKUP($A173,Resultaten!$A:$P,10,FALSE)&gt;34,5,IF(VLOOKUP($A173,Resultaten!$A:$P,10,FALSE)&gt;26,10,IF(VLOOKUP($A173,Resultaten!$A:$P,10,FALSE)&gt;12,15,IF(VLOOKUP($A173,Resultaten!$A:$P,10,FALSE)&gt;6,20,IF(VLOOKUP($A173,Resultaten!$A:$P,10,FALSE)="",0,25)))))</f>
        <v>0</v>
      </c>
      <c r="G173" s="6">
        <f>IF(VLOOKUP($A173,Resultaten!$A:$P,3,FALSE)&gt;34,1,IF(VLOOKUP($A173,Resultaten!$A:$P,3,FALSE)&gt;26,2,IF(VLOOKUP($A173,Resultaten!$A:$P,3,FALSE)&gt;12,3,IF(VLOOKUP($A173,Resultaten!$A:$P,3,FALSE)&gt;6,4,IF(VLOOKUP($A173,Resultaten!$A:$P,3,FALSE)="",0,5)))))</f>
        <v>0</v>
      </c>
      <c r="H173" s="6">
        <f>IF(VLOOKUP($A173,Resultaten!$A:$P,11,FALSE)&gt;38,5,IF(VLOOKUP($A173,Resultaten!$A:$P,11,FALSE)&gt;28,10,IF(VLOOKUP($A173,Resultaten!$A:$P,11,FALSE)&gt;12,15,IF(VLOOKUP($A173,Resultaten!$A:$P,11,FALSE)&gt;6,20,IF(VLOOKUP($A173,Resultaten!$A:$P,11,FALSE)="",0,25)))))</f>
        <v>0</v>
      </c>
      <c r="I173" s="6">
        <f>IF(VLOOKUP($A173,Resultaten!$A:$P,4,FALSE)&gt;38,1,IF(VLOOKUP($A173,Resultaten!$A:$P,4,FALSE)&gt;28,2,IF(VLOOKUP($A173,Resultaten!$A:$P,4,FALSE)&gt;12,3,IF(VLOOKUP($A173,Resultaten!$A:$P,4,FALSE)&gt;6,4,IF(VLOOKUP($A173,Resultaten!$A:$P,4,FALSE)="",0,5)))))</f>
        <v>0</v>
      </c>
      <c r="J173" s="6">
        <f>IF(ISERROR(VLOOKUP($A173,BNT!$A:$H,5,FALSE)=TRUE),0,IF(VLOOKUP($A173,BNT!$A:$H,5,FALSE)="JA",2,0))</f>
        <v>0</v>
      </c>
      <c r="K173" s="6">
        <f>IF(ISERROR(VLOOKUP($A173,BNT!$A:$H,4,FALSE)=TRUE),0,IF(VLOOKUP($A173,BNT!$A:$H,4,FALSE)="JA",1,0))</f>
        <v>0</v>
      </c>
      <c r="L173" s="10">
        <f>SUM(C173:E173)+SUM(F173:K173)</f>
        <v>15</v>
      </c>
      <c r="M173" s="7">
        <f>IF(VLOOKUP($A173,Resultaten!$A:$P,11,FALSE)&gt;38,5,IF(VLOOKUP($A173,Resultaten!$A:$P,11,FALSE)&gt;28,10,IF(VLOOKUP($A173,Resultaten!$A:$P,11,FALSE)&gt;12,15,IF(VLOOKUP($A173,Resultaten!$A:$P,11,FALSE)&gt;6,20,IF(VLOOKUP($A173,Resultaten!$A:$P,11,FALSE)="",0,25)))))</f>
        <v>0</v>
      </c>
      <c r="N173" s="7">
        <f>IF(VLOOKUP($A173,Resultaten!$A:$P,12,FALSE)&gt;38,5,IF(VLOOKUP($A173,Resultaten!$A:$P,12,FALSE)&gt;28,10,IF(VLOOKUP($A173,Resultaten!$A:$P,12,FALSE)&gt;12,15,IF(VLOOKUP($A173,Resultaten!$A:$P,12,FALSE)&gt;6,20,IF(VLOOKUP($A173,Resultaten!$A:$P,12,FALSE)="",0,25)))))</f>
        <v>0</v>
      </c>
      <c r="O173" s="7">
        <f>IF(VLOOKUP($A173,Resultaten!$A:$P,5,FALSE)&gt;38,2,IF(VLOOKUP($A173,Resultaten!$A:$P,5,FALSE)&gt;28,4,IF(VLOOKUP($A173,Resultaten!$A:$P,5,FALSE)&gt;12,6,IF(VLOOKUP($A173,Resultaten!$A:$P,5,FALSE)&gt;6,8,IF(VLOOKUP($A173,Resultaten!$A:$P,5,FALSE)="",0,10)))))</f>
        <v>0</v>
      </c>
      <c r="P173" s="7">
        <f>IF(ISERROR(VLOOKUP($A173,BNT!$A:$H,4,FALSE)=TRUE),0,IF(VLOOKUP($A173,BNT!$A:$H,4,FALSE)="JA",2,0))</f>
        <v>0</v>
      </c>
      <c r="Q173" s="7">
        <f>IF(ISERROR(VLOOKUP($A173,BNT!$A:$H,3,FALSE)=TRUE),0,IF(VLOOKUP($A173,BNT!$A:$H,3,FALSE)="JA",1,0))</f>
        <v>0</v>
      </c>
      <c r="R173" s="16">
        <f>SUM(C173:E173)+SUM(M173:Q173)</f>
        <v>15</v>
      </c>
      <c r="S173" s="12">
        <f>IF(VLOOKUP($A173,Resultaten!$A:$P,12,FALSE)&gt;38,5,IF(VLOOKUP($A173,Resultaten!$A:$P,12,FALSE)&gt;28,10,IF(VLOOKUP($A173,Resultaten!$A:$P,12,FALSE)&gt;12,15,IF(VLOOKUP($A173,Resultaten!$A:$P,12,FALSE)&gt;6,20,IF(VLOOKUP($A173,Resultaten!$A:$P,12,FALSE)="",0,25)))))</f>
        <v>0</v>
      </c>
      <c r="T173" s="12">
        <f>IF(VLOOKUP($A173,Resultaten!$A:$P,13,FALSE)&gt;38,5,IF(VLOOKUP($A173,Resultaten!$A:$P,13,FALSE)&gt;28,10,IF(VLOOKUP($A173,Resultaten!$A:$P,13,FALSE)&gt;12,15,IF(VLOOKUP($A173,Resultaten!$A:$P,13,FALSE)&gt;6,20,IF(VLOOKUP($A173,Resultaten!$A:$P,13,FALSE)="",0,25)))))</f>
        <v>0</v>
      </c>
      <c r="U173" s="12">
        <f>IF(VLOOKUP($A173,Resultaten!$A:$P,6,FALSE)&gt;38,2,IF(VLOOKUP($A173,Resultaten!$A:$P,6,FALSE)&gt;28,4,IF(VLOOKUP($A173,Resultaten!$A:$P,6,FALSE)&gt;12,6,IF(VLOOKUP($A173,Resultaten!$A:$P,6,FALSE)&gt;6,8,IF(VLOOKUP($A173,Resultaten!$A:$P,6,FALSE)="",0,10)))))</f>
        <v>0</v>
      </c>
      <c r="V173" s="12">
        <f>IF(ISERROR(VLOOKUP($A173,BNT!$A:$H,3,FALSE)=TRUE),0,IF(VLOOKUP($A173,BNT!$A:$H,3,FALSE)="JA",2,0))</f>
        <v>0</v>
      </c>
      <c r="W173" s="14">
        <f>SUM(C173:E173)+SUM(S173:V173)</f>
        <v>15</v>
      </c>
    </row>
    <row r="174" spans="1:23" x14ac:dyDescent="0.25">
      <c r="A174" s="25">
        <v>2453</v>
      </c>
      <c r="B174" s="25" t="str">
        <f>VLOOKUP($A174,Para!$D$1:$E$996,2,FALSE)</f>
        <v>BBC Groep Linden Oudenburg</v>
      </c>
      <c r="C174" s="18">
        <f>VLOOKUP($A174,'Score Algemeen'!$A$3:$S$968,5,FALSE)</f>
        <v>10</v>
      </c>
      <c r="D174" s="18">
        <f>VLOOKUP($A174,'Score Algemeen'!$A:$S,10,FALSE)</f>
        <v>2</v>
      </c>
      <c r="E174" s="18">
        <f>VLOOKUP($A174,'Score Algemeen'!$A:$S,19,FALSE)</f>
        <v>3</v>
      </c>
      <c r="F174" s="6">
        <f>IF(VLOOKUP($A174,Resultaten!$A:$P,10,FALSE)&gt;34,5,IF(VLOOKUP($A174,Resultaten!$A:$P,10,FALSE)&gt;26,10,IF(VLOOKUP($A174,Resultaten!$A:$P,10,FALSE)&gt;12,15,IF(VLOOKUP($A174,Resultaten!$A:$P,10,FALSE)&gt;6,20,IF(VLOOKUP($A174,Resultaten!$A:$P,10,FALSE)="",0,25)))))</f>
        <v>0</v>
      </c>
      <c r="G174" s="6">
        <f>IF(VLOOKUP($A174,Resultaten!$A:$P,3,FALSE)&gt;34,1,IF(VLOOKUP($A174,Resultaten!$A:$P,3,FALSE)&gt;26,2,IF(VLOOKUP($A174,Resultaten!$A:$P,3,FALSE)&gt;12,3,IF(VLOOKUP($A174,Resultaten!$A:$P,3,FALSE)&gt;6,4,IF(VLOOKUP($A174,Resultaten!$A:$P,3,FALSE)="",0,5)))))</f>
        <v>0</v>
      </c>
      <c r="H174" s="6">
        <f>IF(VLOOKUP($A174,Resultaten!$A:$P,11,FALSE)&gt;38,5,IF(VLOOKUP($A174,Resultaten!$A:$P,11,FALSE)&gt;28,10,IF(VLOOKUP($A174,Resultaten!$A:$P,11,FALSE)&gt;12,15,IF(VLOOKUP($A174,Resultaten!$A:$P,11,FALSE)&gt;6,20,IF(VLOOKUP($A174,Resultaten!$A:$P,11,FALSE)="",0,25)))))</f>
        <v>0</v>
      </c>
      <c r="I174" s="6">
        <f>IF(VLOOKUP($A174,Resultaten!$A:$P,4,FALSE)&gt;38,1,IF(VLOOKUP($A174,Resultaten!$A:$P,4,FALSE)&gt;28,2,IF(VLOOKUP($A174,Resultaten!$A:$P,4,FALSE)&gt;12,3,IF(VLOOKUP($A174,Resultaten!$A:$P,4,FALSE)&gt;6,4,IF(VLOOKUP($A174,Resultaten!$A:$P,4,FALSE)="",0,5)))))</f>
        <v>0</v>
      </c>
      <c r="J174" s="6">
        <f>IF(ISERROR(VLOOKUP($A174,BNT!$A:$H,5,FALSE)=TRUE),0,IF(VLOOKUP($A174,BNT!$A:$H,5,FALSE)="JA",2,0))</f>
        <v>0</v>
      </c>
      <c r="K174" s="6">
        <f>IF(ISERROR(VLOOKUP($A174,BNT!$A:$H,4,FALSE)=TRUE),0,IF(VLOOKUP($A174,BNT!$A:$H,4,FALSE)="JA",1,0))</f>
        <v>0</v>
      </c>
      <c r="L174" s="10">
        <f>SUM(C174:E174)+SUM(F174:K174)</f>
        <v>15</v>
      </c>
      <c r="M174" s="7">
        <f>IF(VLOOKUP($A174,Resultaten!$A:$P,11,FALSE)&gt;38,5,IF(VLOOKUP($A174,Resultaten!$A:$P,11,FALSE)&gt;28,10,IF(VLOOKUP($A174,Resultaten!$A:$P,11,FALSE)&gt;12,15,IF(VLOOKUP($A174,Resultaten!$A:$P,11,FALSE)&gt;6,20,IF(VLOOKUP($A174,Resultaten!$A:$P,11,FALSE)="",0,25)))))</f>
        <v>0</v>
      </c>
      <c r="N174" s="7">
        <f>IF(VLOOKUP($A174,Resultaten!$A:$P,12,FALSE)&gt;38,5,IF(VLOOKUP($A174,Resultaten!$A:$P,12,FALSE)&gt;28,10,IF(VLOOKUP($A174,Resultaten!$A:$P,12,FALSE)&gt;12,15,IF(VLOOKUP($A174,Resultaten!$A:$P,12,FALSE)&gt;6,20,IF(VLOOKUP($A174,Resultaten!$A:$P,12,FALSE)="",0,25)))))</f>
        <v>0</v>
      </c>
      <c r="O174" s="7">
        <f>IF(VLOOKUP($A174,Resultaten!$A:$P,5,FALSE)&gt;38,2,IF(VLOOKUP($A174,Resultaten!$A:$P,5,FALSE)&gt;28,4,IF(VLOOKUP($A174,Resultaten!$A:$P,5,FALSE)&gt;12,6,IF(VLOOKUP($A174,Resultaten!$A:$P,5,FALSE)&gt;6,8,IF(VLOOKUP($A174,Resultaten!$A:$P,5,FALSE)="",0,10)))))</f>
        <v>0</v>
      </c>
      <c r="P174" s="7">
        <f>IF(ISERROR(VLOOKUP($A174,BNT!$A:$H,4,FALSE)=TRUE),0,IF(VLOOKUP($A174,BNT!$A:$H,4,FALSE)="JA",2,0))</f>
        <v>0</v>
      </c>
      <c r="Q174" s="7">
        <f>IF(ISERROR(VLOOKUP($A174,BNT!$A:$H,3,FALSE)=TRUE),0,IF(VLOOKUP($A174,BNT!$A:$H,3,FALSE)="JA",1,0))</f>
        <v>0</v>
      </c>
      <c r="R174" s="16">
        <f>SUM(C174:E174)+SUM(M174:Q174)</f>
        <v>15</v>
      </c>
      <c r="S174" s="12">
        <f>IF(VLOOKUP($A174,Resultaten!$A:$P,12,FALSE)&gt;38,5,IF(VLOOKUP($A174,Resultaten!$A:$P,12,FALSE)&gt;28,10,IF(VLOOKUP($A174,Resultaten!$A:$P,12,FALSE)&gt;12,15,IF(VLOOKUP($A174,Resultaten!$A:$P,12,FALSE)&gt;6,20,IF(VLOOKUP($A174,Resultaten!$A:$P,12,FALSE)="",0,25)))))</f>
        <v>0</v>
      </c>
      <c r="T174" s="12">
        <f>IF(VLOOKUP($A174,Resultaten!$A:$P,13,FALSE)&gt;38,5,IF(VLOOKUP($A174,Resultaten!$A:$P,13,FALSE)&gt;28,10,IF(VLOOKUP($A174,Resultaten!$A:$P,13,FALSE)&gt;12,15,IF(VLOOKUP($A174,Resultaten!$A:$P,13,FALSE)&gt;6,20,IF(VLOOKUP($A174,Resultaten!$A:$P,13,FALSE)="",0,25)))))</f>
        <v>0</v>
      </c>
      <c r="U174" s="12">
        <f>IF(VLOOKUP($A174,Resultaten!$A:$P,6,FALSE)&gt;38,2,IF(VLOOKUP($A174,Resultaten!$A:$P,6,FALSE)&gt;28,4,IF(VLOOKUP($A174,Resultaten!$A:$P,6,FALSE)&gt;12,6,IF(VLOOKUP($A174,Resultaten!$A:$P,6,FALSE)&gt;6,8,IF(VLOOKUP($A174,Resultaten!$A:$P,6,FALSE)="",0,10)))))</f>
        <v>0</v>
      </c>
      <c r="V174" s="12">
        <f>IF(ISERROR(VLOOKUP($A174,BNT!$A:$H,3,FALSE)=TRUE),0,IF(VLOOKUP($A174,BNT!$A:$H,3,FALSE)="JA",2,0))</f>
        <v>0</v>
      </c>
      <c r="W174" s="14">
        <f>SUM(C174:E174)+SUM(S174:V174)</f>
        <v>15</v>
      </c>
    </row>
    <row r="175" spans="1:23" x14ac:dyDescent="0.25">
      <c r="A175" s="25">
        <v>5065</v>
      </c>
      <c r="B175" s="25" t="str">
        <f>VLOOKUP($A175,Para!$D$1:$E$996,2,FALSE)</f>
        <v>BC Polaris Brussel</v>
      </c>
      <c r="C175" s="18">
        <f>VLOOKUP($A175,'Score Algemeen'!$A$3:$S$968,5,FALSE)</f>
        <v>10</v>
      </c>
      <c r="D175" s="18">
        <f>VLOOKUP($A175,'Score Algemeen'!$A:$S,10,FALSE)</f>
        <v>1</v>
      </c>
      <c r="E175" s="18">
        <f>VLOOKUP($A175,'Score Algemeen'!$A:$S,19,FALSE)</f>
        <v>4</v>
      </c>
      <c r="F175" s="6">
        <f>IF(VLOOKUP($A175,Resultaten!$A:$P,10,FALSE)&gt;34,5,IF(VLOOKUP($A175,Resultaten!$A:$P,10,FALSE)&gt;26,10,IF(VLOOKUP($A175,Resultaten!$A:$P,10,FALSE)&gt;12,15,IF(VLOOKUP($A175,Resultaten!$A:$P,10,FALSE)&gt;6,20,IF(VLOOKUP($A175,Resultaten!$A:$P,10,FALSE)="",0,25)))))</f>
        <v>0</v>
      </c>
      <c r="G175" s="6">
        <f>IF(VLOOKUP($A175,Resultaten!$A:$P,3,FALSE)&gt;34,1,IF(VLOOKUP($A175,Resultaten!$A:$P,3,FALSE)&gt;26,2,IF(VLOOKUP($A175,Resultaten!$A:$P,3,FALSE)&gt;12,3,IF(VLOOKUP($A175,Resultaten!$A:$P,3,FALSE)&gt;6,4,IF(VLOOKUP($A175,Resultaten!$A:$P,3,FALSE)="",0,5)))))</f>
        <v>0</v>
      </c>
      <c r="H175" s="6">
        <f>IF(VLOOKUP($A175,Resultaten!$A:$P,11,FALSE)&gt;38,5,IF(VLOOKUP($A175,Resultaten!$A:$P,11,FALSE)&gt;28,10,IF(VLOOKUP($A175,Resultaten!$A:$P,11,FALSE)&gt;12,15,IF(VLOOKUP($A175,Resultaten!$A:$P,11,FALSE)&gt;6,20,IF(VLOOKUP($A175,Resultaten!$A:$P,11,FALSE)="",0,25)))))</f>
        <v>0</v>
      </c>
      <c r="I175" s="6">
        <f>IF(VLOOKUP($A175,Resultaten!$A:$P,4,FALSE)&gt;38,1,IF(VLOOKUP($A175,Resultaten!$A:$P,4,FALSE)&gt;28,2,IF(VLOOKUP($A175,Resultaten!$A:$P,4,FALSE)&gt;12,3,IF(VLOOKUP($A175,Resultaten!$A:$P,4,FALSE)&gt;6,4,IF(VLOOKUP($A175,Resultaten!$A:$P,4,FALSE)="",0,5)))))</f>
        <v>0</v>
      </c>
      <c r="J175" s="6">
        <f>IF(ISERROR(VLOOKUP($A175,BNT!$A:$H,5,FALSE)=TRUE),0,IF(VLOOKUP($A175,BNT!$A:$H,5,FALSE)="JA",2,0))</f>
        <v>0</v>
      </c>
      <c r="K175" s="6">
        <f>IF(ISERROR(VLOOKUP($A175,BNT!$A:$H,4,FALSE)=TRUE),0,IF(VLOOKUP($A175,BNT!$A:$H,4,FALSE)="JA",1,0))</f>
        <v>0</v>
      </c>
      <c r="L175" s="10">
        <f>SUM(C175:E175)+SUM(F175:K175)</f>
        <v>15</v>
      </c>
      <c r="M175" s="7">
        <f>IF(VLOOKUP($A175,Resultaten!$A:$P,11,FALSE)&gt;38,5,IF(VLOOKUP($A175,Resultaten!$A:$P,11,FALSE)&gt;28,10,IF(VLOOKUP($A175,Resultaten!$A:$P,11,FALSE)&gt;12,15,IF(VLOOKUP($A175,Resultaten!$A:$P,11,FALSE)&gt;6,20,IF(VLOOKUP($A175,Resultaten!$A:$P,11,FALSE)="",0,25)))))</f>
        <v>0</v>
      </c>
      <c r="N175" s="7">
        <f>IF(VLOOKUP($A175,Resultaten!$A:$P,12,FALSE)&gt;38,5,IF(VLOOKUP($A175,Resultaten!$A:$P,12,FALSE)&gt;28,10,IF(VLOOKUP($A175,Resultaten!$A:$P,12,FALSE)&gt;12,15,IF(VLOOKUP($A175,Resultaten!$A:$P,12,FALSE)&gt;6,20,IF(VLOOKUP($A175,Resultaten!$A:$P,12,FALSE)="",0,25)))))</f>
        <v>0</v>
      </c>
      <c r="O175" s="7">
        <f>IF(VLOOKUP($A175,Resultaten!$A:$P,5,FALSE)&gt;38,2,IF(VLOOKUP($A175,Resultaten!$A:$P,5,FALSE)&gt;28,4,IF(VLOOKUP($A175,Resultaten!$A:$P,5,FALSE)&gt;12,6,IF(VLOOKUP($A175,Resultaten!$A:$P,5,FALSE)&gt;6,8,IF(VLOOKUP($A175,Resultaten!$A:$P,5,FALSE)="",0,10)))))</f>
        <v>0</v>
      </c>
      <c r="P175" s="7">
        <f>IF(ISERROR(VLOOKUP($A175,BNT!$A:$H,4,FALSE)=TRUE),0,IF(VLOOKUP($A175,BNT!$A:$H,4,FALSE)="JA",2,0))</f>
        <v>0</v>
      </c>
      <c r="Q175" s="7">
        <f>IF(ISERROR(VLOOKUP($A175,BNT!$A:$H,3,FALSE)=TRUE),0,IF(VLOOKUP($A175,BNT!$A:$H,3,FALSE)="JA",1,0))</f>
        <v>0</v>
      </c>
      <c r="R175" s="16">
        <f>SUM(C175:E175)+SUM(M175:Q175)</f>
        <v>15</v>
      </c>
      <c r="S175" s="12">
        <f>IF(VLOOKUP($A175,Resultaten!$A:$P,12,FALSE)&gt;38,5,IF(VLOOKUP($A175,Resultaten!$A:$P,12,FALSE)&gt;28,10,IF(VLOOKUP($A175,Resultaten!$A:$P,12,FALSE)&gt;12,15,IF(VLOOKUP($A175,Resultaten!$A:$P,12,FALSE)&gt;6,20,IF(VLOOKUP($A175,Resultaten!$A:$P,12,FALSE)="",0,25)))))</f>
        <v>0</v>
      </c>
      <c r="T175" s="12">
        <f>IF(VLOOKUP($A175,Resultaten!$A:$P,13,FALSE)&gt;38,5,IF(VLOOKUP($A175,Resultaten!$A:$P,13,FALSE)&gt;28,10,IF(VLOOKUP($A175,Resultaten!$A:$P,13,FALSE)&gt;12,15,IF(VLOOKUP($A175,Resultaten!$A:$P,13,FALSE)&gt;6,20,IF(VLOOKUP($A175,Resultaten!$A:$P,13,FALSE)="",0,25)))))</f>
        <v>0</v>
      </c>
      <c r="U175" s="12">
        <f>IF(VLOOKUP($A175,Resultaten!$A:$P,6,FALSE)&gt;38,2,IF(VLOOKUP($A175,Resultaten!$A:$P,6,FALSE)&gt;28,4,IF(VLOOKUP($A175,Resultaten!$A:$P,6,FALSE)&gt;12,6,IF(VLOOKUP($A175,Resultaten!$A:$P,6,FALSE)&gt;6,8,IF(VLOOKUP($A175,Resultaten!$A:$P,6,FALSE)="",0,10)))))</f>
        <v>0</v>
      </c>
      <c r="V175" s="12">
        <f>IF(ISERROR(VLOOKUP($A175,BNT!$A:$H,3,FALSE)=TRUE),0,IF(VLOOKUP($A175,BNT!$A:$H,3,FALSE)="JA",2,0))</f>
        <v>0</v>
      </c>
      <c r="W175" s="14">
        <f>SUM(C175:E175)+SUM(S175:V175)</f>
        <v>15</v>
      </c>
    </row>
    <row r="176" spans="1:23" x14ac:dyDescent="0.25">
      <c r="A176" s="25">
        <v>5068</v>
      </c>
      <c r="B176" s="25" t="str">
        <f>VLOOKUP($A176,Para!$D$1:$E$996,2,FALSE)</f>
        <v>BBC 2070 Zwijndrecht</v>
      </c>
      <c r="C176" s="18">
        <f>VLOOKUP($A176,'Score Algemeen'!$A$3:$S$968,5,FALSE)</f>
        <v>10</v>
      </c>
      <c r="D176" s="18">
        <f>VLOOKUP($A176,'Score Algemeen'!$A:$S,10,FALSE)</f>
        <v>1</v>
      </c>
      <c r="E176" s="18">
        <f>VLOOKUP($A176,'Score Algemeen'!$A:$S,19,FALSE)</f>
        <v>4</v>
      </c>
      <c r="F176" s="6">
        <f>IF(VLOOKUP($A176,Resultaten!$A:$P,10,FALSE)&gt;34,5,IF(VLOOKUP($A176,Resultaten!$A:$P,10,FALSE)&gt;26,10,IF(VLOOKUP($A176,Resultaten!$A:$P,10,FALSE)&gt;12,15,IF(VLOOKUP($A176,Resultaten!$A:$P,10,FALSE)&gt;6,20,IF(VLOOKUP($A176,Resultaten!$A:$P,10,FALSE)="",0,25)))))</f>
        <v>0</v>
      </c>
      <c r="G176" s="6">
        <f>IF(VLOOKUP($A176,Resultaten!$A:$P,3,FALSE)&gt;34,1,IF(VLOOKUP($A176,Resultaten!$A:$P,3,FALSE)&gt;26,2,IF(VLOOKUP($A176,Resultaten!$A:$P,3,FALSE)&gt;12,3,IF(VLOOKUP($A176,Resultaten!$A:$P,3,FALSE)&gt;6,4,IF(VLOOKUP($A176,Resultaten!$A:$P,3,FALSE)="",0,5)))))</f>
        <v>0</v>
      </c>
      <c r="H176" s="6">
        <f>IF(VLOOKUP($A176,Resultaten!$A:$P,11,FALSE)&gt;38,5,IF(VLOOKUP($A176,Resultaten!$A:$P,11,FALSE)&gt;28,10,IF(VLOOKUP($A176,Resultaten!$A:$P,11,FALSE)&gt;12,15,IF(VLOOKUP($A176,Resultaten!$A:$P,11,FALSE)&gt;6,20,IF(VLOOKUP($A176,Resultaten!$A:$P,11,FALSE)="",0,25)))))</f>
        <v>0</v>
      </c>
      <c r="I176" s="6">
        <f>IF(VLOOKUP($A176,Resultaten!$A:$P,4,FALSE)&gt;38,1,IF(VLOOKUP($A176,Resultaten!$A:$P,4,FALSE)&gt;28,2,IF(VLOOKUP($A176,Resultaten!$A:$P,4,FALSE)&gt;12,3,IF(VLOOKUP($A176,Resultaten!$A:$P,4,FALSE)&gt;6,4,IF(VLOOKUP($A176,Resultaten!$A:$P,4,FALSE)="",0,5)))))</f>
        <v>0</v>
      </c>
      <c r="J176" s="6">
        <f>IF(ISERROR(VLOOKUP($A176,BNT!$A:$H,5,FALSE)=TRUE),0,IF(VLOOKUP($A176,BNT!$A:$H,5,FALSE)="JA",2,0))</f>
        <v>0</v>
      </c>
      <c r="K176" s="6">
        <f>IF(ISERROR(VLOOKUP($A176,BNT!$A:$H,4,FALSE)=TRUE),0,IF(VLOOKUP($A176,BNT!$A:$H,4,FALSE)="JA",1,0))</f>
        <v>0</v>
      </c>
      <c r="L176" s="10">
        <f>SUM(C176:E176)+SUM(F176:K176)</f>
        <v>15</v>
      </c>
      <c r="M176" s="7">
        <f>IF(VLOOKUP($A176,Resultaten!$A:$P,11,FALSE)&gt;38,5,IF(VLOOKUP($A176,Resultaten!$A:$P,11,FALSE)&gt;28,10,IF(VLOOKUP($A176,Resultaten!$A:$P,11,FALSE)&gt;12,15,IF(VLOOKUP($A176,Resultaten!$A:$P,11,FALSE)&gt;6,20,IF(VLOOKUP($A176,Resultaten!$A:$P,11,FALSE)="",0,25)))))</f>
        <v>0</v>
      </c>
      <c r="N176" s="7">
        <f>IF(VLOOKUP($A176,Resultaten!$A:$P,12,FALSE)&gt;38,5,IF(VLOOKUP($A176,Resultaten!$A:$P,12,FALSE)&gt;28,10,IF(VLOOKUP($A176,Resultaten!$A:$P,12,FALSE)&gt;12,15,IF(VLOOKUP($A176,Resultaten!$A:$P,12,FALSE)&gt;6,20,IF(VLOOKUP($A176,Resultaten!$A:$P,12,FALSE)="",0,25)))))</f>
        <v>0</v>
      </c>
      <c r="O176" s="7">
        <f>IF(VLOOKUP($A176,Resultaten!$A:$P,5,FALSE)&gt;38,2,IF(VLOOKUP($A176,Resultaten!$A:$P,5,FALSE)&gt;28,4,IF(VLOOKUP($A176,Resultaten!$A:$P,5,FALSE)&gt;12,6,IF(VLOOKUP($A176,Resultaten!$A:$P,5,FALSE)&gt;6,8,IF(VLOOKUP($A176,Resultaten!$A:$P,5,FALSE)="",0,10)))))</f>
        <v>0</v>
      </c>
      <c r="P176" s="7">
        <f>IF(ISERROR(VLOOKUP($A176,BNT!$A:$H,4,FALSE)=TRUE),0,IF(VLOOKUP($A176,BNT!$A:$H,4,FALSE)="JA",2,0))</f>
        <v>0</v>
      </c>
      <c r="Q176" s="7">
        <f>IF(ISERROR(VLOOKUP($A176,BNT!$A:$H,3,FALSE)=TRUE),0,IF(VLOOKUP($A176,BNT!$A:$H,3,FALSE)="JA",1,0))</f>
        <v>0</v>
      </c>
      <c r="R176" s="16">
        <f>SUM(C176:E176)+SUM(M176:Q176)</f>
        <v>15</v>
      </c>
      <c r="S176" s="12">
        <f>IF(VLOOKUP($A176,Resultaten!$A:$P,12,FALSE)&gt;38,5,IF(VLOOKUP($A176,Resultaten!$A:$P,12,FALSE)&gt;28,10,IF(VLOOKUP($A176,Resultaten!$A:$P,12,FALSE)&gt;12,15,IF(VLOOKUP($A176,Resultaten!$A:$P,12,FALSE)&gt;6,20,IF(VLOOKUP($A176,Resultaten!$A:$P,12,FALSE)="",0,25)))))</f>
        <v>0</v>
      </c>
      <c r="T176" s="12">
        <f>IF(VLOOKUP($A176,Resultaten!$A:$P,13,FALSE)&gt;38,5,IF(VLOOKUP($A176,Resultaten!$A:$P,13,FALSE)&gt;28,10,IF(VLOOKUP($A176,Resultaten!$A:$P,13,FALSE)&gt;12,15,IF(VLOOKUP($A176,Resultaten!$A:$P,13,FALSE)&gt;6,20,IF(VLOOKUP($A176,Resultaten!$A:$P,13,FALSE)="",0,25)))))</f>
        <v>0</v>
      </c>
      <c r="U176" s="12">
        <f>IF(VLOOKUP($A176,Resultaten!$A:$P,6,FALSE)&gt;38,2,IF(VLOOKUP($A176,Resultaten!$A:$P,6,FALSE)&gt;28,4,IF(VLOOKUP($A176,Resultaten!$A:$P,6,FALSE)&gt;12,6,IF(VLOOKUP($A176,Resultaten!$A:$P,6,FALSE)&gt;6,8,IF(VLOOKUP($A176,Resultaten!$A:$P,6,FALSE)="",0,10)))))</f>
        <v>0</v>
      </c>
      <c r="V176" s="12">
        <f>IF(ISERROR(VLOOKUP($A176,BNT!$A:$H,3,FALSE)=TRUE),0,IF(VLOOKUP($A176,BNT!$A:$H,3,FALSE)="JA",2,0))</f>
        <v>0</v>
      </c>
      <c r="W176" s="14">
        <f>SUM(C176:E176)+SUM(S176:V176)</f>
        <v>15</v>
      </c>
    </row>
    <row r="177" spans="1:23" x14ac:dyDescent="0.25">
      <c r="A177" s="25">
        <v>5071</v>
      </c>
      <c r="B177" s="25" t="str">
        <f>VLOOKUP($A177,Para!$D$1:$E$996,2,FALSE)</f>
        <v>Neteland Basket Ladies</v>
      </c>
      <c r="C177" s="18">
        <f>VLOOKUP($A177,'Score Algemeen'!$A$3:$S$968,5,FALSE)</f>
        <v>10</v>
      </c>
      <c r="D177" s="18">
        <f>VLOOKUP($A177,'Score Algemeen'!$A:$S,10,FALSE)</f>
        <v>1</v>
      </c>
      <c r="E177" s="18">
        <f>VLOOKUP($A177,'Score Algemeen'!$A:$S,19,FALSE)</f>
        <v>4</v>
      </c>
      <c r="F177" s="6">
        <f>IF(VLOOKUP($A177,Resultaten!$A:$P,10,FALSE)&gt;34,5,IF(VLOOKUP($A177,Resultaten!$A:$P,10,FALSE)&gt;26,10,IF(VLOOKUP($A177,Resultaten!$A:$P,10,FALSE)&gt;12,15,IF(VLOOKUP($A177,Resultaten!$A:$P,10,FALSE)&gt;6,20,IF(VLOOKUP($A177,Resultaten!$A:$P,10,FALSE)="",0,25)))))</f>
        <v>0</v>
      </c>
      <c r="G177" s="6">
        <f>IF(VLOOKUP($A177,Resultaten!$A:$P,3,FALSE)&gt;34,1,IF(VLOOKUP($A177,Resultaten!$A:$P,3,FALSE)&gt;26,2,IF(VLOOKUP($A177,Resultaten!$A:$P,3,FALSE)&gt;12,3,IF(VLOOKUP($A177,Resultaten!$A:$P,3,FALSE)&gt;6,4,IF(VLOOKUP($A177,Resultaten!$A:$P,3,FALSE)="",0,5)))))</f>
        <v>0</v>
      </c>
      <c r="H177" s="6">
        <f>IF(VLOOKUP($A177,Resultaten!$A:$P,11,FALSE)&gt;38,5,IF(VLOOKUP($A177,Resultaten!$A:$P,11,FALSE)&gt;28,10,IF(VLOOKUP($A177,Resultaten!$A:$P,11,FALSE)&gt;12,15,IF(VLOOKUP($A177,Resultaten!$A:$P,11,FALSE)&gt;6,20,IF(VLOOKUP($A177,Resultaten!$A:$P,11,FALSE)="",0,25)))))</f>
        <v>0</v>
      </c>
      <c r="I177" s="6">
        <f>IF(VLOOKUP($A177,Resultaten!$A:$P,4,FALSE)&gt;38,1,IF(VLOOKUP($A177,Resultaten!$A:$P,4,FALSE)&gt;28,2,IF(VLOOKUP($A177,Resultaten!$A:$P,4,FALSE)&gt;12,3,IF(VLOOKUP($A177,Resultaten!$A:$P,4,FALSE)&gt;6,4,IF(VLOOKUP($A177,Resultaten!$A:$P,4,FALSE)="",0,5)))))</f>
        <v>0</v>
      </c>
      <c r="J177" s="6">
        <f>IF(ISERROR(VLOOKUP($A177,BNT!$A:$H,5,FALSE)=TRUE),0,IF(VLOOKUP($A177,BNT!$A:$H,5,FALSE)="JA",2,0))</f>
        <v>0</v>
      </c>
      <c r="K177" s="6">
        <f>IF(ISERROR(VLOOKUP($A177,BNT!$A:$H,4,FALSE)=TRUE),0,IF(VLOOKUP($A177,BNT!$A:$H,4,FALSE)="JA",1,0))</f>
        <v>0</v>
      </c>
      <c r="L177" s="10">
        <f>SUM(C177:E177)+SUM(F177:K177)</f>
        <v>15</v>
      </c>
      <c r="M177" s="7">
        <f>IF(VLOOKUP($A177,Resultaten!$A:$P,11,FALSE)&gt;38,5,IF(VLOOKUP($A177,Resultaten!$A:$P,11,FALSE)&gt;28,10,IF(VLOOKUP($A177,Resultaten!$A:$P,11,FALSE)&gt;12,15,IF(VLOOKUP($A177,Resultaten!$A:$P,11,FALSE)&gt;6,20,IF(VLOOKUP($A177,Resultaten!$A:$P,11,FALSE)="",0,25)))))</f>
        <v>0</v>
      </c>
      <c r="N177" s="7">
        <f>IF(VLOOKUP($A177,Resultaten!$A:$P,12,FALSE)&gt;38,5,IF(VLOOKUP($A177,Resultaten!$A:$P,12,FALSE)&gt;28,10,IF(VLOOKUP($A177,Resultaten!$A:$P,12,FALSE)&gt;12,15,IF(VLOOKUP($A177,Resultaten!$A:$P,12,FALSE)&gt;6,20,IF(VLOOKUP($A177,Resultaten!$A:$P,12,FALSE)="",0,25)))))</f>
        <v>0</v>
      </c>
      <c r="O177" s="7">
        <f>IF(VLOOKUP($A177,Resultaten!$A:$P,5,FALSE)&gt;38,2,IF(VLOOKUP($A177,Resultaten!$A:$P,5,FALSE)&gt;28,4,IF(VLOOKUP($A177,Resultaten!$A:$P,5,FALSE)&gt;12,6,IF(VLOOKUP($A177,Resultaten!$A:$P,5,FALSE)&gt;6,8,IF(VLOOKUP($A177,Resultaten!$A:$P,5,FALSE)="",0,10)))))</f>
        <v>0</v>
      </c>
      <c r="P177" s="7">
        <f>IF(ISERROR(VLOOKUP($A177,BNT!$A:$H,4,FALSE)=TRUE),0,IF(VLOOKUP($A177,BNT!$A:$H,4,FALSE)="JA",2,0))</f>
        <v>0</v>
      </c>
      <c r="Q177" s="7">
        <f>IF(ISERROR(VLOOKUP($A177,BNT!$A:$H,3,FALSE)=TRUE),0,IF(VLOOKUP($A177,BNT!$A:$H,3,FALSE)="JA",1,0))</f>
        <v>0</v>
      </c>
      <c r="R177" s="16">
        <f>SUM(C177:E177)+SUM(M177:Q177)</f>
        <v>15</v>
      </c>
      <c r="S177" s="12">
        <f>IF(VLOOKUP($A177,Resultaten!$A:$P,12,FALSE)&gt;38,5,IF(VLOOKUP($A177,Resultaten!$A:$P,12,FALSE)&gt;28,10,IF(VLOOKUP($A177,Resultaten!$A:$P,12,FALSE)&gt;12,15,IF(VLOOKUP($A177,Resultaten!$A:$P,12,FALSE)&gt;6,20,IF(VLOOKUP($A177,Resultaten!$A:$P,12,FALSE)="",0,25)))))</f>
        <v>0</v>
      </c>
      <c r="T177" s="12">
        <f>IF(VLOOKUP($A177,Resultaten!$A:$P,13,FALSE)&gt;38,5,IF(VLOOKUP($A177,Resultaten!$A:$P,13,FALSE)&gt;28,10,IF(VLOOKUP($A177,Resultaten!$A:$P,13,FALSE)&gt;12,15,IF(VLOOKUP($A177,Resultaten!$A:$P,13,FALSE)&gt;6,20,IF(VLOOKUP($A177,Resultaten!$A:$P,13,FALSE)="",0,25)))))</f>
        <v>0</v>
      </c>
      <c r="U177" s="12">
        <f>IF(VLOOKUP($A177,Resultaten!$A:$P,6,FALSE)&gt;38,2,IF(VLOOKUP($A177,Resultaten!$A:$P,6,FALSE)&gt;28,4,IF(VLOOKUP($A177,Resultaten!$A:$P,6,FALSE)&gt;12,6,IF(VLOOKUP($A177,Resultaten!$A:$P,6,FALSE)&gt;6,8,IF(VLOOKUP($A177,Resultaten!$A:$P,6,FALSE)="",0,10)))))</f>
        <v>0</v>
      </c>
      <c r="V177" s="12">
        <f>IF(ISERROR(VLOOKUP($A177,BNT!$A:$H,3,FALSE)=TRUE),0,IF(VLOOKUP($A177,BNT!$A:$H,3,FALSE)="JA",2,0))</f>
        <v>0</v>
      </c>
      <c r="W177" s="14">
        <f>SUM(C177:E177)+SUM(S177:V177)</f>
        <v>15</v>
      </c>
    </row>
    <row r="178" spans="1:23" x14ac:dyDescent="0.25">
      <c r="A178" s="25">
        <v>1223</v>
      </c>
      <c r="B178" s="25" t="str">
        <f>VLOOKUP($A178,Para!$D$1:$E$996,2,FALSE)</f>
        <v>BC Maasmechelen</v>
      </c>
      <c r="C178" s="18">
        <f>VLOOKUP($A178,'Score Algemeen'!$A$3:$S$968,5,FALSE)</f>
        <v>2</v>
      </c>
      <c r="D178" s="18">
        <f>VLOOKUP($A178,'Score Algemeen'!$A:$S,10,FALSE)</f>
        <v>2</v>
      </c>
      <c r="E178" s="18">
        <f>VLOOKUP($A178,'Score Algemeen'!$A:$S,19,FALSE)</f>
        <v>8</v>
      </c>
      <c r="F178" s="6">
        <f>IF(VLOOKUP($A178,Resultaten!$A:$P,10,FALSE)&gt;34,5,IF(VLOOKUP($A178,Resultaten!$A:$P,10,FALSE)&gt;26,10,IF(VLOOKUP($A178,Resultaten!$A:$P,10,FALSE)&gt;12,15,IF(VLOOKUP($A178,Resultaten!$A:$P,10,FALSE)&gt;6,20,IF(VLOOKUP($A178,Resultaten!$A:$P,10,FALSE)="",0,25)))))</f>
        <v>0</v>
      </c>
      <c r="G178" s="6">
        <f>IF(VLOOKUP($A178,Resultaten!$A:$P,3,FALSE)&gt;34,1,IF(VLOOKUP($A178,Resultaten!$A:$P,3,FALSE)&gt;26,2,IF(VLOOKUP($A178,Resultaten!$A:$P,3,FALSE)&gt;12,3,IF(VLOOKUP($A178,Resultaten!$A:$P,3,FALSE)&gt;6,4,IF(VLOOKUP($A178,Resultaten!$A:$P,3,FALSE)="",0,5)))))</f>
        <v>0</v>
      </c>
      <c r="H178" s="6">
        <f>IF(VLOOKUP($A178,Resultaten!$A:$P,11,FALSE)&gt;38,5,IF(VLOOKUP($A178,Resultaten!$A:$P,11,FALSE)&gt;28,10,IF(VLOOKUP($A178,Resultaten!$A:$P,11,FALSE)&gt;12,15,IF(VLOOKUP($A178,Resultaten!$A:$P,11,FALSE)&gt;6,20,IF(VLOOKUP($A178,Resultaten!$A:$P,11,FALSE)="",0,25)))))</f>
        <v>5</v>
      </c>
      <c r="I178" s="6">
        <f>IF(VLOOKUP($A178,Resultaten!$A:$P,4,FALSE)&gt;38,1,IF(VLOOKUP($A178,Resultaten!$A:$P,4,FALSE)&gt;28,2,IF(VLOOKUP($A178,Resultaten!$A:$P,4,FALSE)&gt;12,3,IF(VLOOKUP($A178,Resultaten!$A:$P,4,FALSE)&gt;6,4,IF(VLOOKUP($A178,Resultaten!$A:$P,4,FALSE)="",0,5)))))</f>
        <v>1</v>
      </c>
      <c r="J178" s="6">
        <f>IF(ISERROR(VLOOKUP($A178,BNT!$A:$H,5,FALSE)=TRUE),0,IF(VLOOKUP($A178,BNT!$A:$H,5,FALSE)="JA",2,0))</f>
        <v>0</v>
      </c>
      <c r="K178" s="6">
        <f>IF(ISERROR(VLOOKUP($A178,BNT!$A:$H,4,FALSE)=TRUE),0,IF(VLOOKUP($A178,BNT!$A:$H,4,FALSE)="JA",1,0))</f>
        <v>0</v>
      </c>
      <c r="L178" s="10">
        <f>SUM(C178:E178)+SUM(F178:K178)</f>
        <v>18</v>
      </c>
      <c r="M178" s="7">
        <f>IF(VLOOKUP($A178,Resultaten!$A:$P,11,FALSE)&gt;38,5,IF(VLOOKUP($A178,Resultaten!$A:$P,11,FALSE)&gt;28,10,IF(VLOOKUP($A178,Resultaten!$A:$P,11,FALSE)&gt;12,15,IF(VLOOKUP($A178,Resultaten!$A:$P,11,FALSE)&gt;6,20,IF(VLOOKUP($A178,Resultaten!$A:$P,11,FALSE)="",0,25)))))</f>
        <v>5</v>
      </c>
      <c r="N178" s="7">
        <f>IF(VLOOKUP($A178,Resultaten!$A:$P,12,FALSE)&gt;38,5,IF(VLOOKUP($A178,Resultaten!$A:$P,12,FALSE)&gt;28,10,IF(VLOOKUP($A178,Resultaten!$A:$P,12,FALSE)&gt;12,15,IF(VLOOKUP($A178,Resultaten!$A:$P,12,FALSE)&gt;6,20,IF(VLOOKUP($A178,Resultaten!$A:$P,12,FALSE)="",0,25)))))</f>
        <v>0</v>
      </c>
      <c r="O178" s="7">
        <f>IF(VLOOKUP($A178,Resultaten!$A:$P,5,FALSE)&gt;38,2,IF(VLOOKUP($A178,Resultaten!$A:$P,5,FALSE)&gt;28,4,IF(VLOOKUP($A178,Resultaten!$A:$P,5,FALSE)&gt;12,6,IF(VLOOKUP($A178,Resultaten!$A:$P,5,FALSE)&gt;6,8,IF(VLOOKUP($A178,Resultaten!$A:$P,5,FALSE)="",0,10)))))</f>
        <v>0</v>
      </c>
      <c r="P178" s="7">
        <f>IF(ISERROR(VLOOKUP($A178,BNT!$A:$H,4,FALSE)=TRUE),0,IF(VLOOKUP($A178,BNT!$A:$H,4,FALSE)="JA",2,0))</f>
        <v>0</v>
      </c>
      <c r="Q178" s="7">
        <f>IF(ISERROR(VLOOKUP($A178,BNT!$A:$H,3,FALSE)=TRUE),0,IF(VLOOKUP($A178,BNT!$A:$H,3,FALSE)="JA",1,0))</f>
        <v>0</v>
      </c>
      <c r="R178" s="16">
        <f>SUM(C178:E178)+SUM(M178:Q178)</f>
        <v>17</v>
      </c>
      <c r="S178" s="12">
        <f>IF(VLOOKUP($A178,Resultaten!$A:$P,12,FALSE)&gt;38,5,IF(VLOOKUP($A178,Resultaten!$A:$P,12,FALSE)&gt;28,10,IF(VLOOKUP($A178,Resultaten!$A:$P,12,FALSE)&gt;12,15,IF(VLOOKUP($A178,Resultaten!$A:$P,12,FALSE)&gt;6,20,IF(VLOOKUP($A178,Resultaten!$A:$P,12,FALSE)="",0,25)))))</f>
        <v>0</v>
      </c>
      <c r="T178" s="12">
        <f>IF(VLOOKUP($A178,Resultaten!$A:$P,13,FALSE)&gt;38,5,IF(VLOOKUP($A178,Resultaten!$A:$P,13,FALSE)&gt;28,10,IF(VLOOKUP($A178,Resultaten!$A:$P,13,FALSE)&gt;12,15,IF(VLOOKUP($A178,Resultaten!$A:$P,13,FALSE)&gt;6,20,IF(VLOOKUP($A178,Resultaten!$A:$P,13,FALSE)="",0,25)))))</f>
        <v>0</v>
      </c>
      <c r="U178" s="12">
        <f>IF(VLOOKUP($A178,Resultaten!$A:$P,6,FALSE)&gt;38,2,IF(VLOOKUP($A178,Resultaten!$A:$P,6,FALSE)&gt;28,4,IF(VLOOKUP($A178,Resultaten!$A:$P,6,FALSE)&gt;12,6,IF(VLOOKUP($A178,Resultaten!$A:$P,6,FALSE)&gt;6,8,IF(VLOOKUP($A178,Resultaten!$A:$P,6,FALSE)="",0,10)))))</f>
        <v>2</v>
      </c>
      <c r="V178" s="12">
        <f>IF(ISERROR(VLOOKUP($A178,BNT!$A:$H,3,FALSE)=TRUE),0,IF(VLOOKUP($A178,BNT!$A:$H,3,FALSE)="JA",2,0))</f>
        <v>0</v>
      </c>
      <c r="W178" s="14">
        <f>SUM(C178:E178)+SUM(S178:V178)</f>
        <v>14</v>
      </c>
    </row>
    <row r="179" spans="1:23" x14ac:dyDescent="0.25">
      <c r="A179" s="25">
        <v>541</v>
      </c>
      <c r="B179" s="25" t="str">
        <f>VLOOKUP($A179,Para!$D$1:$E$996,2,FALSE)</f>
        <v>KBBC DMVD Wikings Kortrijk</v>
      </c>
      <c r="C179" s="18">
        <f>VLOOKUP($A179,'Score Algemeen'!$A$3:$S$968,5,FALSE)</f>
        <v>10</v>
      </c>
      <c r="D179" s="18">
        <f>VLOOKUP($A179,'Score Algemeen'!$A:$S,10,FALSE)</f>
        <v>3</v>
      </c>
      <c r="E179" s="18">
        <f>VLOOKUP($A179,'Score Algemeen'!$A:$S,19,FALSE)</f>
        <v>1</v>
      </c>
      <c r="F179" s="6">
        <f>IF(VLOOKUP($A179,Resultaten!$A:$P,10,FALSE)&gt;34,5,IF(VLOOKUP($A179,Resultaten!$A:$P,10,FALSE)&gt;26,10,IF(VLOOKUP($A179,Resultaten!$A:$P,10,FALSE)&gt;12,15,IF(VLOOKUP($A179,Resultaten!$A:$P,10,FALSE)&gt;6,20,IF(VLOOKUP($A179,Resultaten!$A:$P,10,FALSE)="",0,25)))))</f>
        <v>0</v>
      </c>
      <c r="G179" s="6">
        <f>IF(VLOOKUP($A179,Resultaten!$A:$P,3,FALSE)&gt;34,1,IF(VLOOKUP($A179,Resultaten!$A:$P,3,FALSE)&gt;26,2,IF(VLOOKUP($A179,Resultaten!$A:$P,3,FALSE)&gt;12,3,IF(VLOOKUP($A179,Resultaten!$A:$P,3,FALSE)&gt;6,4,IF(VLOOKUP($A179,Resultaten!$A:$P,3,FALSE)="",0,5)))))</f>
        <v>0</v>
      </c>
      <c r="H179" s="6">
        <f>IF(VLOOKUP($A179,Resultaten!$A:$P,11,FALSE)&gt;38,5,IF(VLOOKUP($A179,Resultaten!$A:$P,11,FALSE)&gt;28,10,IF(VLOOKUP($A179,Resultaten!$A:$P,11,FALSE)&gt;12,15,IF(VLOOKUP($A179,Resultaten!$A:$P,11,FALSE)&gt;6,20,IF(VLOOKUP($A179,Resultaten!$A:$P,11,FALSE)="",0,25)))))</f>
        <v>0</v>
      </c>
      <c r="I179" s="6">
        <f>IF(VLOOKUP($A179,Resultaten!$A:$P,4,FALSE)&gt;38,1,IF(VLOOKUP($A179,Resultaten!$A:$P,4,FALSE)&gt;28,2,IF(VLOOKUP($A179,Resultaten!$A:$P,4,FALSE)&gt;12,3,IF(VLOOKUP($A179,Resultaten!$A:$P,4,FALSE)&gt;6,4,IF(VLOOKUP($A179,Resultaten!$A:$P,4,FALSE)="",0,5)))))</f>
        <v>0</v>
      </c>
      <c r="J179" s="6">
        <f>IF(ISERROR(VLOOKUP($A179,BNT!$A:$H,5,FALSE)=TRUE),0,IF(VLOOKUP($A179,BNT!$A:$H,5,FALSE)="JA",2,0))</f>
        <v>0</v>
      </c>
      <c r="K179" s="6">
        <f>IF(ISERROR(VLOOKUP($A179,BNT!$A:$H,4,FALSE)=TRUE),0,IF(VLOOKUP($A179,BNT!$A:$H,4,FALSE)="JA",1,0))</f>
        <v>0</v>
      </c>
      <c r="L179" s="10">
        <f>SUM(C179:E179)+SUM(F179:K179)</f>
        <v>14</v>
      </c>
      <c r="M179" s="7">
        <f>IF(VLOOKUP($A179,Resultaten!$A:$P,11,FALSE)&gt;38,5,IF(VLOOKUP($A179,Resultaten!$A:$P,11,FALSE)&gt;28,10,IF(VLOOKUP($A179,Resultaten!$A:$P,11,FALSE)&gt;12,15,IF(VLOOKUP($A179,Resultaten!$A:$P,11,FALSE)&gt;6,20,IF(VLOOKUP($A179,Resultaten!$A:$P,11,FALSE)="",0,25)))))</f>
        <v>0</v>
      </c>
      <c r="N179" s="7">
        <f>IF(VLOOKUP($A179,Resultaten!$A:$P,12,FALSE)&gt;38,5,IF(VLOOKUP($A179,Resultaten!$A:$P,12,FALSE)&gt;28,10,IF(VLOOKUP($A179,Resultaten!$A:$P,12,FALSE)&gt;12,15,IF(VLOOKUP($A179,Resultaten!$A:$P,12,FALSE)&gt;6,20,IF(VLOOKUP($A179,Resultaten!$A:$P,12,FALSE)="",0,25)))))</f>
        <v>0</v>
      </c>
      <c r="O179" s="7">
        <f>IF(VLOOKUP($A179,Resultaten!$A:$P,5,FALSE)&gt;38,2,IF(VLOOKUP($A179,Resultaten!$A:$P,5,FALSE)&gt;28,4,IF(VLOOKUP($A179,Resultaten!$A:$P,5,FALSE)&gt;12,6,IF(VLOOKUP($A179,Resultaten!$A:$P,5,FALSE)&gt;6,8,IF(VLOOKUP($A179,Resultaten!$A:$P,5,FALSE)="",0,10)))))</f>
        <v>0</v>
      </c>
      <c r="P179" s="7">
        <f>IF(ISERROR(VLOOKUP($A179,BNT!$A:$H,4,FALSE)=TRUE),0,IF(VLOOKUP($A179,BNT!$A:$H,4,FALSE)="JA",2,0))</f>
        <v>0</v>
      </c>
      <c r="Q179" s="7">
        <f>IF(ISERROR(VLOOKUP($A179,BNT!$A:$H,3,FALSE)=TRUE),0,IF(VLOOKUP($A179,BNT!$A:$H,3,FALSE)="JA",1,0))</f>
        <v>0</v>
      </c>
      <c r="R179" s="16">
        <f>SUM(C179:E179)+SUM(M179:Q179)</f>
        <v>14</v>
      </c>
      <c r="S179" s="12">
        <f>IF(VLOOKUP($A179,Resultaten!$A:$P,12,FALSE)&gt;38,5,IF(VLOOKUP($A179,Resultaten!$A:$P,12,FALSE)&gt;28,10,IF(VLOOKUP($A179,Resultaten!$A:$P,12,FALSE)&gt;12,15,IF(VLOOKUP($A179,Resultaten!$A:$P,12,FALSE)&gt;6,20,IF(VLOOKUP($A179,Resultaten!$A:$P,12,FALSE)="",0,25)))))</f>
        <v>0</v>
      </c>
      <c r="T179" s="12">
        <f>IF(VLOOKUP($A179,Resultaten!$A:$P,13,FALSE)&gt;38,5,IF(VLOOKUP($A179,Resultaten!$A:$P,13,FALSE)&gt;28,10,IF(VLOOKUP($A179,Resultaten!$A:$P,13,FALSE)&gt;12,15,IF(VLOOKUP($A179,Resultaten!$A:$P,13,FALSE)&gt;6,20,IF(VLOOKUP($A179,Resultaten!$A:$P,13,FALSE)="",0,25)))))</f>
        <v>0</v>
      </c>
      <c r="U179" s="12">
        <f>IF(VLOOKUP($A179,Resultaten!$A:$P,6,FALSE)&gt;38,2,IF(VLOOKUP($A179,Resultaten!$A:$P,6,FALSE)&gt;28,4,IF(VLOOKUP($A179,Resultaten!$A:$P,6,FALSE)&gt;12,6,IF(VLOOKUP($A179,Resultaten!$A:$P,6,FALSE)&gt;6,8,IF(VLOOKUP($A179,Resultaten!$A:$P,6,FALSE)="",0,10)))))</f>
        <v>0</v>
      </c>
      <c r="V179" s="12">
        <f>IF(ISERROR(VLOOKUP($A179,BNT!$A:$H,3,FALSE)=TRUE),0,IF(VLOOKUP($A179,BNT!$A:$H,3,FALSE)="JA",2,0))</f>
        <v>0</v>
      </c>
      <c r="W179" s="14">
        <f>SUM(C179:E179)+SUM(S179:V179)</f>
        <v>14</v>
      </c>
    </row>
    <row r="180" spans="1:23" x14ac:dyDescent="0.25">
      <c r="A180" s="25">
        <v>2551</v>
      </c>
      <c r="B180" s="25" t="str">
        <f>VLOOKUP($A180,Para!$D$1:$E$996,2,FALSE)</f>
        <v>Red Dragons Huldenberg</v>
      </c>
      <c r="C180" s="18">
        <f>VLOOKUP($A180,'Score Algemeen'!$A$3:$S$968,5,FALSE)</f>
        <v>10</v>
      </c>
      <c r="D180" s="18">
        <f>VLOOKUP($A180,'Score Algemeen'!$A:$S,10,FALSE)</f>
        <v>2</v>
      </c>
      <c r="E180" s="18">
        <f>VLOOKUP($A180,'Score Algemeen'!$A:$S,19,FALSE)</f>
        <v>2</v>
      </c>
      <c r="F180" s="6">
        <f>IF(VLOOKUP($A180,Resultaten!$A:$P,10,FALSE)&gt;34,5,IF(VLOOKUP($A180,Resultaten!$A:$P,10,FALSE)&gt;26,10,IF(VLOOKUP($A180,Resultaten!$A:$P,10,FALSE)&gt;12,15,IF(VLOOKUP($A180,Resultaten!$A:$P,10,FALSE)&gt;6,20,IF(VLOOKUP($A180,Resultaten!$A:$P,10,FALSE)="",0,25)))))</f>
        <v>0</v>
      </c>
      <c r="G180" s="6">
        <f>IF(VLOOKUP($A180,Resultaten!$A:$P,3,FALSE)&gt;34,1,IF(VLOOKUP($A180,Resultaten!$A:$P,3,FALSE)&gt;26,2,IF(VLOOKUP($A180,Resultaten!$A:$P,3,FALSE)&gt;12,3,IF(VLOOKUP($A180,Resultaten!$A:$P,3,FALSE)&gt;6,4,IF(VLOOKUP($A180,Resultaten!$A:$P,3,FALSE)="",0,5)))))</f>
        <v>0</v>
      </c>
      <c r="H180" s="6">
        <f>IF(VLOOKUP($A180,Resultaten!$A:$P,11,FALSE)&gt;38,5,IF(VLOOKUP($A180,Resultaten!$A:$P,11,FALSE)&gt;28,10,IF(VLOOKUP($A180,Resultaten!$A:$P,11,FALSE)&gt;12,15,IF(VLOOKUP($A180,Resultaten!$A:$P,11,FALSE)&gt;6,20,IF(VLOOKUP($A180,Resultaten!$A:$P,11,FALSE)="",0,25)))))</f>
        <v>0</v>
      </c>
      <c r="I180" s="6">
        <f>IF(VLOOKUP($A180,Resultaten!$A:$P,4,FALSE)&gt;38,1,IF(VLOOKUP($A180,Resultaten!$A:$P,4,FALSE)&gt;28,2,IF(VLOOKUP($A180,Resultaten!$A:$P,4,FALSE)&gt;12,3,IF(VLOOKUP($A180,Resultaten!$A:$P,4,FALSE)&gt;6,4,IF(VLOOKUP($A180,Resultaten!$A:$P,4,FALSE)="",0,5)))))</f>
        <v>0</v>
      </c>
      <c r="J180" s="6">
        <f>IF(ISERROR(VLOOKUP($A180,BNT!$A:$H,5,FALSE)=TRUE),0,IF(VLOOKUP($A180,BNT!$A:$H,5,FALSE)="JA",2,0))</f>
        <v>0</v>
      </c>
      <c r="K180" s="6">
        <f>IF(ISERROR(VLOOKUP($A180,BNT!$A:$H,4,FALSE)=TRUE),0,IF(VLOOKUP($A180,BNT!$A:$H,4,FALSE)="JA",1,0))</f>
        <v>0</v>
      </c>
      <c r="L180" s="10">
        <f>SUM(C180:E180)+SUM(F180:K180)</f>
        <v>14</v>
      </c>
      <c r="M180" s="7">
        <f>IF(VLOOKUP($A180,Resultaten!$A:$P,11,FALSE)&gt;38,5,IF(VLOOKUP($A180,Resultaten!$A:$P,11,FALSE)&gt;28,10,IF(VLOOKUP($A180,Resultaten!$A:$P,11,FALSE)&gt;12,15,IF(VLOOKUP($A180,Resultaten!$A:$P,11,FALSE)&gt;6,20,IF(VLOOKUP($A180,Resultaten!$A:$P,11,FALSE)="",0,25)))))</f>
        <v>0</v>
      </c>
      <c r="N180" s="7">
        <f>IF(VLOOKUP($A180,Resultaten!$A:$P,12,FALSE)&gt;38,5,IF(VLOOKUP($A180,Resultaten!$A:$P,12,FALSE)&gt;28,10,IF(VLOOKUP($A180,Resultaten!$A:$P,12,FALSE)&gt;12,15,IF(VLOOKUP($A180,Resultaten!$A:$P,12,FALSE)&gt;6,20,IF(VLOOKUP($A180,Resultaten!$A:$P,12,FALSE)="",0,25)))))</f>
        <v>0</v>
      </c>
      <c r="O180" s="7">
        <f>IF(VLOOKUP($A180,Resultaten!$A:$P,5,FALSE)&gt;38,2,IF(VLOOKUP($A180,Resultaten!$A:$P,5,FALSE)&gt;28,4,IF(VLOOKUP($A180,Resultaten!$A:$P,5,FALSE)&gt;12,6,IF(VLOOKUP($A180,Resultaten!$A:$P,5,FALSE)&gt;6,8,IF(VLOOKUP($A180,Resultaten!$A:$P,5,FALSE)="",0,10)))))</f>
        <v>0</v>
      </c>
      <c r="P180" s="7">
        <f>IF(ISERROR(VLOOKUP($A180,BNT!$A:$H,4,FALSE)=TRUE),0,IF(VLOOKUP($A180,BNT!$A:$H,4,FALSE)="JA",2,0))</f>
        <v>0</v>
      </c>
      <c r="Q180" s="7">
        <f>IF(ISERROR(VLOOKUP($A180,BNT!$A:$H,3,FALSE)=TRUE),0,IF(VLOOKUP($A180,BNT!$A:$H,3,FALSE)="JA",1,0))</f>
        <v>0</v>
      </c>
      <c r="R180" s="16">
        <f>SUM(C180:E180)+SUM(M180:Q180)</f>
        <v>14</v>
      </c>
      <c r="S180" s="12">
        <f>IF(VLOOKUP($A180,Resultaten!$A:$P,12,FALSE)&gt;38,5,IF(VLOOKUP($A180,Resultaten!$A:$P,12,FALSE)&gt;28,10,IF(VLOOKUP($A180,Resultaten!$A:$P,12,FALSE)&gt;12,15,IF(VLOOKUP($A180,Resultaten!$A:$P,12,FALSE)&gt;6,20,IF(VLOOKUP($A180,Resultaten!$A:$P,12,FALSE)="",0,25)))))</f>
        <v>0</v>
      </c>
      <c r="T180" s="12">
        <f>IF(VLOOKUP($A180,Resultaten!$A:$P,13,FALSE)&gt;38,5,IF(VLOOKUP($A180,Resultaten!$A:$P,13,FALSE)&gt;28,10,IF(VLOOKUP($A180,Resultaten!$A:$P,13,FALSE)&gt;12,15,IF(VLOOKUP($A180,Resultaten!$A:$P,13,FALSE)&gt;6,20,IF(VLOOKUP($A180,Resultaten!$A:$P,13,FALSE)="",0,25)))))</f>
        <v>0</v>
      </c>
      <c r="U180" s="12">
        <f>IF(VLOOKUP($A180,Resultaten!$A:$P,6,FALSE)&gt;38,2,IF(VLOOKUP($A180,Resultaten!$A:$P,6,FALSE)&gt;28,4,IF(VLOOKUP($A180,Resultaten!$A:$P,6,FALSE)&gt;12,6,IF(VLOOKUP($A180,Resultaten!$A:$P,6,FALSE)&gt;6,8,IF(VLOOKUP($A180,Resultaten!$A:$P,6,FALSE)="",0,10)))))</f>
        <v>0</v>
      </c>
      <c r="V180" s="12">
        <f>IF(ISERROR(VLOOKUP($A180,BNT!$A:$H,3,FALSE)=TRUE),0,IF(VLOOKUP($A180,BNT!$A:$H,3,FALSE)="JA",2,0))</f>
        <v>0</v>
      </c>
      <c r="W180" s="14">
        <f>SUM(C180:E180)+SUM(S180:V180)</f>
        <v>14</v>
      </c>
    </row>
    <row r="181" spans="1:23" x14ac:dyDescent="0.25">
      <c r="A181" s="25">
        <v>2594</v>
      </c>
      <c r="B181" s="25" t="str">
        <f>VLOOKUP($A181,Para!$D$1:$E$996,2,FALSE)</f>
        <v>Jeugdbasket Scaldis Zwevegem</v>
      </c>
      <c r="C181" s="18">
        <f>VLOOKUP($A181,'Score Algemeen'!$A$3:$S$968,5,FALSE)</f>
        <v>10</v>
      </c>
      <c r="D181" s="18">
        <f>VLOOKUP($A181,'Score Algemeen'!$A:$S,10,FALSE)</f>
        <v>2</v>
      </c>
      <c r="E181" s="18">
        <f>VLOOKUP($A181,'Score Algemeen'!$A:$S,19,FALSE)</f>
        <v>2</v>
      </c>
      <c r="F181" s="6">
        <f>IF(VLOOKUP($A181,Resultaten!$A:$P,10,FALSE)&gt;34,5,IF(VLOOKUP($A181,Resultaten!$A:$P,10,FALSE)&gt;26,10,IF(VLOOKUP($A181,Resultaten!$A:$P,10,FALSE)&gt;12,15,IF(VLOOKUP($A181,Resultaten!$A:$P,10,FALSE)&gt;6,20,IF(VLOOKUP($A181,Resultaten!$A:$P,10,FALSE)="",0,25)))))</f>
        <v>0</v>
      </c>
      <c r="G181" s="6">
        <f>IF(VLOOKUP($A181,Resultaten!$A:$P,3,FALSE)&gt;34,1,IF(VLOOKUP($A181,Resultaten!$A:$P,3,FALSE)&gt;26,2,IF(VLOOKUP($A181,Resultaten!$A:$P,3,FALSE)&gt;12,3,IF(VLOOKUP($A181,Resultaten!$A:$P,3,FALSE)&gt;6,4,IF(VLOOKUP($A181,Resultaten!$A:$P,3,FALSE)="",0,5)))))</f>
        <v>0</v>
      </c>
      <c r="H181" s="6">
        <f>IF(VLOOKUP($A181,Resultaten!$A:$P,11,FALSE)&gt;38,5,IF(VLOOKUP($A181,Resultaten!$A:$P,11,FALSE)&gt;28,10,IF(VLOOKUP($A181,Resultaten!$A:$P,11,FALSE)&gt;12,15,IF(VLOOKUP($A181,Resultaten!$A:$P,11,FALSE)&gt;6,20,IF(VLOOKUP($A181,Resultaten!$A:$P,11,FALSE)="",0,25)))))</f>
        <v>0</v>
      </c>
      <c r="I181" s="6">
        <f>IF(VLOOKUP($A181,Resultaten!$A:$P,4,FALSE)&gt;38,1,IF(VLOOKUP($A181,Resultaten!$A:$P,4,FALSE)&gt;28,2,IF(VLOOKUP($A181,Resultaten!$A:$P,4,FALSE)&gt;12,3,IF(VLOOKUP($A181,Resultaten!$A:$P,4,FALSE)&gt;6,4,IF(VLOOKUP($A181,Resultaten!$A:$P,4,FALSE)="",0,5)))))</f>
        <v>0</v>
      </c>
      <c r="J181" s="6">
        <f>IF(ISERROR(VLOOKUP($A181,BNT!$A:$H,5,FALSE)=TRUE),0,IF(VLOOKUP($A181,BNT!$A:$H,5,FALSE)="JA",2,0))</f>
        <v>0</v>
      </c>
      <c r="K181" s="6">
        <f>IF(ISERROR(VLOOKUP($A181,BNT!$A:$H,4,FALSE)=TRUE),0,IF(VLOOKUP($A181,BNT!$A:$H,4,FALSE)="JA",1,0))</f>
        <v>0</v>
      </c>
      <c r="L181" s="10">
        <f>SUM(C181:E181)+SUM(F181:K181)</f>
        <v>14</v>
      </c>
      <c r="M181" s="7">
        <f>IF(VLOOKUP($A181,Resultaten!$A:$P,11,FALSE)&gt;38,5,IF(VLOOKUP($A181,Resultaten!$A:$P,11,FALSE)&gt;28,10,IF(VLOOKUP($A181,Resultaten!$A:$P,11,FALSE)&gt;12,15,IF(VLOOKUP($A181,Resultaten!$A:$P,11,FALSE)&gt;6,20,IF(VLOOKUP($A181,Resultaten!$A:$P,11,FALSE)="",0,25)))))</f>
        <v>0</v>
      </c>
      <c r="N181" s="7">
        <f>IF(VLOOKUP($A181,Resultaten!$A:$P,12,FALSE)&gt;38,5,IF(VLOOKUP($A181,Resultaten!$A:$P,12,FALSE)&gt;28,10,IF(VLOOKUP($A181,Resultaten!$A:$P,12,FALSE)&gt;12,15,IF(VLOOKUP($A181,Resultaten!$A:$P,12,FALSE)&gt;6,20,IF(VLOOKUP($A181,Resultaten!$A:$P,12,FALSE)="",0,25)))))</f>
        <v>0</v>
      </c>
      <c r="O181" s="7">
        <f>IF(VLOOKUP($A181,Resultaten!$A:$P,5,FALSE)&gt;38,2,IF(VLOOKUP($A181,Resultaten!$A:$P,5,FALSE)&gt;28,4,IF(VLOOKUP($A181,Resultaten!$A:$P,5,FALSE)&gt;12,6,IF(VLOOKUP($A181,Resultaten!$A:$P,5,FALSE)&gt;6,8,IF(VLOOKUP($A181,Resultaten!$A:$P,5,FALSE)="",0,10)))))</f>
        <v>0</v>
      </c>
      <c r="P181" s="7">
        <f>IF(ISERROR(VLOOKUP($A181,BNT!$A:$H,4,FALSE)=TRUE),0,IF(VLOOKUP($A181,BNT!$A:$H,4,FALSE)="JA",2,0))</f>
        <v>0</v>
      </c>
      <c r="Q181" s="7">
        <f>IF(ISERROR(VLOOKUP($A181,BNT!$A:$H,3,FALSE)=TRUE),0,IF(VLOOKUP($A181,BNT!$A:$H,3,FALSE)="JA",1,0))</f>
        <v>0</v>
      </c>
      <c r="R181" s="16">
        <f>SUM(C181:E181)+SUM(M181:Q181)</f>
        <v>14</v>
      </c>
      <c r="S181" s="12">
        <f>IF(VLOOKUP($A181,Resultaten!$A:$P,12,FALSE)&gt;38,5,IF(VLOOKUP($A181,Resultaten!$A:$P,12,FALSE)&gt;28,10,IF(VLOOKUP($A181,Resultaten!$A:$P,12,FALSE)&gt;12,15,IF(VLOOKUP($A181,Resultaten!$A:$P,12,FALSE)&gt;6,20,IF(VLOOKUP($A181,Resultaten!$A:$P,12,FALSE)="",0,25)))))</f>
        <v>0</v>
      </c>
      <c r="T181" s="12">
        <f>IF(VLOOKUP($A181,Resultaten!$A:$P,13,FALSE)&gt;38,5,IF(VLOOKUP($A181,Resultaten!$A:$P,13,FALSE)&gt;28,10,IF(VLOOKUP($A181,Resultaten!$A:$P,13,FALSE)&gt;12,15,IF(VLOOKUP($A181,Resultaten!$A:$P,13,FALSE)&gt;6,20,IF(VLOOKUP($A181,Resultaten!$A:$P,13,FALSE)="",0,25)))))</f>
        <v>0</v>
      </c>
      <c r="U181" s="12">
        <f>IF(VLOOKUP($A181,Resultaten!$A:$P,6,FALSE)&gt;38,2,IF(VLOOKUP($A181,Resultaten!$A:$P,6,FALSE)&gt;28,4,IF(VLOOKUP($A181,Resultaten!$A:$P,6,FALSE)&gt;12,6,IF(VLOOKUP($A181,Resultaten!$A:$P,6,FALSE)&gt;6,8,IF(VLOOKUP($A181,Resultaten!$A:$P,6,FALSE)="",0,10)))))</f>
        <v>0</v>
      </c>
      <c r="V181" s="12">
        <f>IF(ISERROR(VLOOKUP($A181,BNT!$A:$H,3,FALSE)=TRUE),0,IF(VLOOKUP($A181,BNT!$A:$H,3,FALSE)="JA",2,0))</f>
        <v>0</v>
      </c>
      <c r="W181" s="14">
        <f>SUM(C181:E181)+SUM(S181:V181)</f>
        <v>14</v>
      </c>
    </row>
    <row r="182" spans="1:23" x14ac:dyDescent="0.25">
      <c r="A182" s="25">
        <v>5060</v>
      </c>
      <c r="B182" s="25" t="str">
        <f>VLOOKUP($A182,Para!$D$1:$E$996,2,FALSE)</f>
        <v>Torhout Lions</v>
      </c>
      <c r="C182" s="18">
        <f>VLOOKUP($A182,'Score Algemeen'!$A$3:$S$968,5,FALSE)</f>
        <v>10</v>
      </c>
      <c r="D182" s="18">
        <f>VLOOKUP($A182,'Score Algemeen'!$A:$S,10,FALSE)</f>
        <v>1</v>
      </c>
      <c r="E182" s="18">
        <f>VLOOKUP($A182,'Score Algemeen'!$A:$S,19,FALSE)</f>
        <v>3</v>
      </c>
      <c r="F182" s="6">
        <f>IF(VLOOKUP($A182,Resultaten!$A:$P,10,FALSE)&gt;34,5,IF(VLOOKUP($A182,Resultaten!$A:$P,10,FALSE)&gt;26,10,IF(VLOOKUP($A182,Resultaten!$A:$P,10,FALSE)&gt;12,15,IF(VLOOKUP($A182,Resultaten!$A:$P,10,FALSE)&gt;6,20,IF(VLOOKUP($A182,Resultaten!$A:$P,10,FALSE)="",0,25)))))</f>
        <v>0</v>
      </c>
      <c r="G182" s="6">
        <f>IF(VLOOKUP($A182,Resultaten!$A:$P,3,FALSE)&gt;34,1,IF(VLOOKUP($A182,Resultaten!$A:$P,3,FALSE)&gt;26,2,IF(VLOOKUP($A182,Resultaten!$A:$P,3,FALSE)&gt;12,3,IF(VLOOKUP($A182,Resultaten!$A:$P,3,FALSE)&gt;6,4,IF(VLOOKUP($A182,Resultaten!$A:$P,3,FALSE)="",0,5)))))</f>
        <v>0</v>
      </c>
      <c r="H182" s="6">
        <f>IF(VLOOKUP($A182,Resultaten!$A:$P,11,FALSE)&gt;38,5,IF(VLOOKUP($A182,Resultaten!$A:$P,11,FALSE)&gt;28,10,IF(VLOOKUP($A182,Resultaten!$A:$P,11,FALSE)&gt;12,15,IF(VLOOKUP($A182,Resultaten!$A:$P,11,FALSE)&gt;6,20,IF(VLOOKUP($A182,Resultaten!$A:$P,11,FALSE)="",0,25)))))</f>
        <v>0</v>
      </c>
      <c r="I182" s="6">
        <f>IF(VLOOKUP($A182,Resultaten!$A:$P,4,FALSE)&gt;38,1,IF(VLOOKUP($A182,Resultaten!$A:$P,4,FALSE)&gt;28,2,IF(VLOOKUP($A182,Resultaten!$A:$P,4,FALSE)&gt;12,3,IF(VLOOKUP($A182,Resultaten!$A:$P,4,FALSE)&gt;6,4,IF(VLOOKUP($A182,Resultaten!$A:$P,4,FALSE)="",0,5)))))</f>
        <v>0</v>
      </c>
      <c r="J182" s="6">
        <f>IF(ISERROR(VLOOKUP($A182,BNT!$A:$H,5,FALSE)=TRUE),0,IF(VLOOKUP($A182,BNT!$A:$H,5,FALSE)="JA",2,0))</f>
        <v>0</v>
      </c>
      <c r="K182" s="6">
        <f>IF(ISERROR(VLOOKUP($A182,BNT!$A:$H,4,FALSE)=TRUE),0,IF(VLOOKUP($A182,BNT!$A:$H,4,FALSE)="JA",1,0))</f>
        <v>0</v>
      </c>
      <c r="L182" s="10">
        <f>SUM(C182:E182)+SUM(F182:K182)</f>
        <v>14</v>
      </c>
      <c r="M182" s="7">
        <f>IF(VLOOKUP($A182,Resultaten!$A:$P,11,FALSE)&gt;38,5,IF(VLOOKUP($A182,Resultaten!$A:$P,11,FALSE)&gt;28,10,IF(VLOOKUP($A182,Resultaten!$A:$P,11,FALSE)&gt;12,15,IF(VLOOKUP($A182,Resultaten!$A:$P,11,FALSE)&gt;6,20,IF(VLOOKUP($A182,Resultaten!$A:$P,11,FALSE)="",0,25)))))</f>
        <v>0</v>
      </c>
      <c r="N182" s="7">
        <f>IF(VLOOKUP($A182,Resultaten!$A:$P,12,FALSE)&gt;38,5,IF(VLOOKUP($A182,Resultaten!$A:$P,12,FALSE)&gt;28,10,IF(VLOOKUP($A182,Resultaten!$A:$P,12,FALSE)&gt;12,15,IF(VLOOKUP($A182,Resultaten!$A:$P,12,FALSE)&gt;6,20,IF(VLOOKUP($A182,Resultaten!$A:$P,12,FALSE)="",0,25)))))</f>
        <v>0</v>
      </c>
      <c r="O182" s="7">
        <f>IF(VLOOKUP($A182,Resultaten!$A:$P,5,FALSE)&gt;38,2,IF(VLOOKUP($A182,Resultaten!$A:$P,5,FALSE)&gt;28,4,IF(VLOOKUP($A182,Resultaten!$A:$P,5,FALSE)&gt;12,6,IF(VLOOKUP($A182,Resultaten!$A:$P,5,FALSE)&gt;6,8,IF(VLOOKUP($A182,Resultaten!$A:$P,5,FALSE)="",0,10)))))</f>
        <v>0</v>
      </c>
      <c r="P182" s="7">
        <f>IF(ISERROR(VLOOKUP($A182,BNT!$A:$H,4,FALSE)=TRUE),0,IF(VLOOKUP($A182,BNT!$A:$H,4,FALSE)="JA",2,0))</f>
        <v>0</v>
      </c>
      <c r="Q182" s="7">
        <f>IF(ISERROR(VLOOKUP($A182,BNT!$A:$H,3,FALSE)=TRUE),0,IF(VLOOKUP($A182,BNT!$A:$H,3,FALSE)="JA",1,0))</f>
        <v>0</v>
      </c>
      <c r="R182" s="16">
        <f>SUM(C182:E182)+SUM(M182:Q182)</f>
        <v>14</v>
      </c>
      <c r="S182" s="12">
        <f>IF(VLOOKUP($A182,Resultaten!$A:$P,12,FALSE)&gt;38,5,IF(VLOOKUP($A182,Resultaten!$A:$P,12,FALSE)&gt;28,10,IF(VLOOKUP($A182,Resultaten!$A:$P,12,FALSE)&gt;12,15,IF(VLOOKUP($A182,Resultaten!$A:$P,12,FALSE)&gt;6,20,IF(VLOOKUP($A182,Resultaten!$A:$P,12,FALSE)="",0,25)))))</f>
        <v>0</v>
      </c>
      <c r="T182" s="12">
        <f>IF(VLOOKUP($A182,Resultaten!$A:$P,13,FALSE)&gt;38,5,IF(VLOOKUP($A182,Resultaten!$A:$P,13,FALSE)&gt;28,10,IF(VLOOKUP($A182,Resultaten!$A:$P,13,FALSE)&gt;12,15,IF(VLOOKUP($A182,Resultaten!$A:$P,13,FALSE)&gt;6,20,IF(VLOOKUP($A182,Resultaten!$A:$P,13,FALSE)="",0,25)))))</f>
        <v>0</v>
      </c>
      <c r="U182" s="12">
        <f>IF(VLOOKUP($A182,Resultaten!$A:$P,6,FALSE)&gt;38,2,IF(VLOOKUP($A182,Resultaten!$A:$P,6,FALSE)&gt;28,4,IF(VLOOKUP($A182,Resultaten!$A:$P,6,FALSE)&gt;12,6,IF(VLOOKUP($A182,Resultaten!$A:$P,6,FALSE)&gt;6,8,IF(VLOOKUP($A182,Resultaten!$A:$P,6,FALSE)="",0,10)))))</f>
        <v>0</v>
      </c>
      <c r="V182" s="12">
        <f>IF(ISERROR(VLOOKUP($A182,BNT!$A:$H,3,FALSE)=TRUE),0,IF(VLOOKUP($A182,BNT!$A:$H,3,FALSE)="JA",2,0))</f>
        <v>0</v>
      </c>
      <c r="W182" s="14">
        <f>SUM(C182:E182)+SUM(S182:V182)</f>
        <v>14</v>
      </c>
    </row>
    <row r="183" spans="1:23" x14ac:dyDescent="0.25">
      <c r="A183" s="25">
        <v>5031</v>
      </c>
      <c r="B183" s="25" t="str">
        <f>VLOOKUP($A183,Para!$D$1:$E$996,2,FALSE)</f>
        <v>BBC Zulte-Leiestreek</v>
      </c>
      <c r="C183" s="18">
        <f>VLOOKUP($A183,'Score Algemeen'!$A$3:$S$968,5,FALSE)</f>
        <v>10</v>
      </c>
      <c r="D183" s="18">
        <f>VLOOKUP($A183,'Score Algemeen'!$A:$S,10,FALSE)</f>
        <v>2</v>
      </c>
      <c r="E183" s="18">
        <f>VLOOKUP($A183,'Score Algemeen'!$A:$S,19,FALSE)</f>
        <v>1</v>
      </c>
      <c r="F183" s="6">
        <f>IF(VLOOKUP($A183,Resultaten!$A:$P,10,FALSE)&gt;34,5,IF(VLOOKUP($A183,Resultaten!$A:$P,10,FALSE)&gt;26,10,IF(VLOOKUP($A183,Resultaten!$A:$P,10,FALSE)&gt;12,15,IF(VLOOKUP($A183,Resultaten!$A:$P,10,FALSE)&gt;6,20,IF(VLOOKUP($A183,Resultaten!$A:$P,10,FALSE)="",0,25)))))</f>
        <v>0</v>
      </c>
      <c r="G183" s="6">
        <f>IF(VLOOKUP($A183,Resultaten!$A:$P,3,FALSE)&gt;34,1,IF(VLOOKUP($A183,Resultaten!$A:$P,3,FALSE)&gt;26,2,IF(VLOOKUP($A183,Resultaten!$A:$P,3,FALSE)&gt;12,3,IF(VLOOKUP($A183,Resultaten!$A:$P,3,FALSE)&gt;6,4,IF(VLOOKUP($A183,Resultaten!$A:$P,3,FALSE)="",0,5)))))</f>
        <v>0</v>
      </c>
      <c r="H183" s="6">
        <f>IF(VLOOKUP($A183,Resultaten!$A:$P,11,FALSE)&gt;38,5,IF(VLOOKUP($A183,Resultaten!$A:$P,11,FALSE)&gt;28,10,IF(VLOOKUP($A183,Resultaten!$A:$P,11,FALSE)&gt;12,15,IF(VLOOKUP($A183,Resultaten!$A:$P,11,FALSE)&gt;6,20,IF(VLOOKUP($A183,Resultaten!$A:$P,11,FALSE)="",0,25)))))</f>
        <v>0</v>
      </c>
      <c r="I183" s="6">
        <f>IF(VLOOKUP($A183,Resultaten!$A:$P,4,FALSE)&gt;38,1,IF(VLOOKUP($A183,Resultaten!$A:$P,4,FALSE)&gt;28,2,IF(VLOOKUP($A183,Resultaten!$A:$P,4,FALSE)&gt;12,3,IF(VLOOKUP($A183,Resultaten!$A:$P,4,FALSE)&gt;6,4,IF(VLOOKUP($A183,Resultaten!$A:$P,4,FALSE)="",0,5)))))</f>
        <v>3</v>
      </c>
      <c r="J183" s="6">
        <f>IF(ISERROR(VLOOKUP($A183,BNT!$A:$H,5,FALSE)=TRUE),0,IF(VLOOKUP($A183,BNT!$A:$H,5,FALSE)="JA",2,0))</f>
        <v>0</v>
      </c>
      <c r="K183" s="6">
        <f>IF(ISERROR(VLOOKUP($A183,BNT!$A:$H,4,FALSE)=TRUE),0,IF(VLOOKUP($A183,BNT!$A:$H,4,FALSE)="JA",1,0))</f>
        <v>0</v>
      </c>
      <c r="L183" s="10">
        <f>SUM(C183:E183)+SUM(F183:K183)</f>
        <v>16</v>
      </c>
      <c r="M183" s="7">
        <f>IF(VLOOKUP($A183,Resultaten!$A:$P,11,FALSE)&gt;38,5,IF(VLOOKUP($A183,Resultaten!$A:$P,11,FALSE)&gt;28,10,IF(VLOOKUP($A183,Resultaten!$A:$P,11,FALSE)&gt;12,15,IF(VLOOKUP($A183,Resultaten!$A:$P,11,FALSE)&gt;6,20,IF(VLOOKUP($A183,Resultaten!$A:$P,11,FALSE)="",0,25)))))</f>
        <v>0</v>
      </c>
      <c r="N183" s="7">
        <f>IF(VLOOKUP($A183,Resultaten!$A:$P,12,FALSE)&gt;38,5,IF(VLOOKUP($A183,Resultaten!$A:$P,12,FALSE)&gt;28,10,IF(VLOOKUP($A183,Resultaten!$A:$P,12,FALSE)&gt;12,15,IF(VLOOKUP($A183,Resultaten!$A:$P,12,FALSE)&gt;6,20,IF(VLOOKUP($A183,Resultaten!$A:$P,12,FALSE)="",0,25)))))</f>
        <v>0</v>
      </c>
      <c r="O183" s="7">
        <f>IF(VLOOKUP($A183,Resultaten!$A:$P,5,FALSE)&gt;38,2,IF(VLOOKUP($A183,Resultaten!$A:$P,5,FALSE)&gt;28,4,IF(VLOOKUP($A183,Resultaten!$A:$P,5,FALSE)&gt;12,6,IF(VLOOKUP($A183,Resultaten!$A:$P,5,FALSE)&gt;6,8,IF(VLOOKUP($A183,Resultaten!$A:$P,5,FALSE)="",0,10)))))</f>
        <v>4</v>
      </c>
      <c r="P183" s="7">
        <f>IF(ISERROR(VLOOKUP($A183,BNT!$A:$H,4,FALSE)=TRUE),0,IF(VLOOKUP($A183,BNT!$A:$H,4,FALSE)="JA",2,0))</f>
        <v>0</v>
      </c>
      <c r="Q183" s="7">
        <f>IF(ISERROR(VLOOKUP($A183,BNT!$A:$H,3,FALSE)=TRUE),0,IF(VLOOKUP($A183,BNT!$A:$H,3,FALSE)="JA",1,0))</f>
        <v>0</v>
      </c>
      <c r="R183" s="16">
        <f>SUM(C183:E183)+SUM(M183:Q183)</f>
        <v>17</v>
      </c>
      <c r="S183" s="12">
        <f>IF(VLOOKUP($A183,Resultaten!$A:$P,12,FALSE)&gt;38,5,IF(VLOOKUP($A183,Resultaten!$A:$P,12,FALSE)&gt;28,10,IF(VLOOKUP($A183,Resultaten!$A:$P,12,FALSE)&gt;12,15,IF(VLOOKUP($A183,Resultaten!$A:$P,12,FALSE)&gt;6,20,IF(VLOOKUP($A183,Resultaten!$A:$P,12,FALSE)="",0,25)))))</f>
        <v>0</v>
      </c>
      <c r="T183" s="12">
        <f>IF(VLOOKUP($A183,Resultaten!$A:$P,13,FALSE)&gt;38,5,IF(VLOOKUP($A183,Resultaten!$A:$P,13,FALSE)&gt;28,10,IF(VLOOKUP($A183,Resultaten!$A:$P,13,FALSE)&gt;12,15,IF(VLOOKUP($A183,Resultaten!$A:$P,13,FALSE)&gt;6,20,IF(VLOOKUP($A183,Resultaten!$A:$P,13,FALSE)="",0,25)))))</f>
        <v>0</v>
      </c>
      <c r="U183" s="12">
        <f>IF(VLOOKUP($A183,Resultaten!$A:$P,6,FALSE)&gt;38,2,IF(VLOOKUP($A183,Resultaten!$A:$P,6,FALSE)&gt;28,4,IF(VLOOKUP($A183,Resultaten!$A:$P,6,FALSE)&gt;12,6,IF(VLOOKUP($A183,Resultaten!$A:$P,6,FALSE)&gt;6,8,IF(VLOOKUP($A183,Resultaten!$A:$P,6,FALSE)="",0,10)))))</f>
        <v>0</v>
      </c>
      <c r="V183" s="12">
        <f>IF(ISERROR(VLOOKUP($A183,BNT!$A:$H,3,FALSE)=TRUE),0,IF(VLOOKUP($A183,BNT!$A:$H,3,FALSE)="JA",2,0))</f>
        <v>0</v>
      </c>
      <c r="W183" s="14">
        <f>SUM(C183:E183)+SUM(S183:V183)</f>
        <v>13</v>
      </c>
    </row>
    <row r="184" spans="1:23" x14ac:dyDescent="0.25">
      <c r="A184" s="25">
        <v>1317</v>
      </c>
      <c r="B184" s="25" t="str">
        <f>VLOOKUP($A184,Para!$D$1:$E$996,2,FALSE)</f>
        <v>Silaba Zelzate</v>
      </c>
      <c r="C184" s="18">
        <f>VLOOKUP($A184,'Score Algemeen'!$A$3:$S$968,5,FALSE)</f>
        <v>10</v>
      </c>
      <c r="D184" s="18">
        <f>VLOOKUP($A184,'Score Algemeen'!$A:$S,10,FALSE)</f>
        <v>2</v>
      </c>
      <c r="E184" s="18">
        <f>VLOOKUP($A184,'Score Algemeen'!$A:$S,19,FALSE)</f>
        <v>1</v>
      </c>
      <c r="F184" s="6">
        <f>IF(VLOOKUP($A184,Resultaten!$A:$P,10,FALSE)&gt;34,5,IF(VLOOKUP($A184,Resultaten!$A:$P,10,FALSE)&gt;26,10,IF(VLOOKUP($A184,Resultaten!$A:$P,10,FALSE)&gt;12,15,IF(VLOOKUP($A184,Resultaten!$A:$P,10,FALSE)&gt;6,20,IF(VLOOKUP($A184,Resultaten!$A:$P,10,FALSE)="",0,25)))))</f>
        <v>0</v>
      </c>
      <c r="G184" s="6">
        <f>IF(VLOOKUP($A184,Resultaten!$A:$P,3,FALSE)&gt;34,1,IF(VLOOKUP($A184,Resultaten!$A:$P,3,FALSE)&gt;26,2,IF(VLOOKUP($A184,Resultaten!$A:$P,3,FALSE)&gt;12,3,IF(VLOOKUP($A184,Resultaten!$A:$P,3,FALSE)&gt;6,4,IF(VLOOKUP($A184,Resultaten!$A:$P,3,FALSE)="",0,5)))))</f>
        <v>0</v>
      </c>
      <c r="H184" s="6">
        <f>IF(VLOOKUP($A184,Resultaten!$A:$P,11,FALSE)&gt;38,5,IF(VLOOKUP($A184,Resultaten!$A:$P,11,FALSE)&gt;28,10,IF(VLOOKUP($A184,Resultaten!$A:$P,11,FALSE)&gt;12,15,IF(VLOOKUP($A184,Resultaten!$A:$P,11,FALSE)&gt;6,20,IF(VLOOKUP($A184,Resultaten!$A:$P,11,FALSE)="",0,25)))))</f>
        <v>0</v>
      </c>
      <c r="I184" s="6">
        <f>IF(VLOOKUP($A184,Resultaten!$A:$P,4,FALSE)&gt;38,1,IF(VLOOKUP($A184,Resultaten!$A:$P,4,FALSE)&gt;28,2,IF(VLOOKUP($A184,Resultaten!$A:$P,4,FALSE)&gt;12,3,IF(VLOOKUP($A184,Resultaten!$A:$P,4,FALSE)&gt;6,4,IF(VLOOKUP($A184,Resultaten!$A:$P,4,FALSE)="",0,5)))))</f>
        <v>0</v>
      </c>
      <c r="J184" s="6">
        <f>IF(ISERROR(VLOOKUP($A184,BNT!$A:$H,5,FALSE)=TRUE),0,IF(VLOOKUP($A184,BNT!$A:$H,5,FALSE)="JA",2,0))</f>
        <v>0</v>
      </c>
      <c r="K184" s="6">
        <f>IF(ISERROR(VLOOKUP($A184,BNT!$A:$H,4,FALSE)=TRUE),0,IF(VLOOKUP($A184,BNT!$A:$H,4,FALSE)="JA",1,0))</f>
        <v>0</v>
      </c>
      <c r="L184" s="10">
        <f>SUM(C184:E184)+SUM(F184:K184)</f>
        <v>13</v>
      </c>
      <c r="M184" s="7">
        <f>IF(VLOOKUP($A184,Resultaten!$A:$P,11,FALSE)&gt;38,5,IF(VLOOKUP($A184,Resultaten!$A:$P,11,FALSE)&gt;28,10,IF(VLOOKUP($A184,Resultaten!$A:$P,11,FALSE)&gt;12,15,IF(VLOOKUP($A184,Resultaten!$A:$P,11,FALSE)&gt;6,20,IF(VLOOKUP($A184,Resultaten!$A:$P,11,FALSE)="",0,25)))))</f>
        <v>0</v>
      </c>
      <c r="N184" s="7">
        <f>IF(VLOOKUP($A184,Resultaten!$A:$P,12,FALSE)&gt;38,5,IF(VLOOKUP($A184,Resultaten!$A:$P,12,FALSE)&gt;28,10,IF(VLOOKUP($A184,Resultaten!$A:$P,12,FALSE)&gt;12,15,IF(VLOOKUP($A184,Resultaten!$A:$P,12,FALSE)&gt;6,20,IF(VLOOKUP($A184,Resultaten!$A:$P,12,FALSE)="",0,25)))))</f>
        <v>0</v>
      </c>
      <c r="O184" s="7">
        <f>IF(VLOOKUP($A184,Resultaten!$A:$P,5,FALSE)&gt;38,2,IF(VLOOKUP($A184,Resultaten!$A:$P,5,FALSE)&gt;28,4,IF(VLOOKUP($A184,Resultaten!$A:$P,5,FALSE)&gt;12,6,IF(VLOOKUP($A184,Resultaten!$A:$P,5,FALSE)&gt;6,8,IF(VLOOKUP($A184,Resultaten!$A:$P,5,FALSE)="",0,10)))))</f>
        <v>0</v>
      </c>
      <c r="P184" s="7">
        <f>IF(ISERROR(VLOOKUP($A184,BNT!$A:$H,4,FALSE)=TRUE),0,IF(VLOOKUP($A184,BNT!$A:$H,4,FALSE)="JA",2,0))</f>
        <v>0</v>
      </c>
      <c r="Q184" s="7">
        <f>IF(ISERROR(VLOOKUP($A184,BNT!$A:$H,3,FALSE)=TRUE),0,IF(VLOOKUP($A184,BNT!$A:$H,3,FALSE)="JA",1,0))</f>
        <v>0</v>
      </c>
      <c r="R184" s="16">
        <f>SUM(C184:E184)+SUM(M184:Q184)</f>
        <v>13</v>
      </c>
      <c r="S184" s="12">
        <f>IF(VLOOKUP($A184,Resultaten!$A:$P,12,FALSE)&gt;38,5,IF(VLOOKUP($A184,Resultaten!$A:$P,12,FALSE)&gt;28,10,IF(VLOOKUP($A184,Resultaten!$A:$P,12,FALSE)&gt;12,15,IF(VLOOKUP($A184,Resultaten!$A:$P,12,FALSE)&gt;6,20,IF(VLOOKUP($A184,Resultaten!$A:$P,12,FALSE)="",0,25)))))</f>
        <v>0</v>
      </c>
      <c r="T184" s="12">
        <f>IF(VLOOKUP($A184,Resultaten!$A:$P,13,FALSE)&gt;38,5,IF(VLOOKUP($A184,Resultaten!$A:$P,13,FALSE)&gt;28,10,IF(VLOOKUP($A184,Resultaten!$A:$P,13,FALSE)&gt;12,15,IF(VLOOKUP($A184,Resultaten!$A:$P,13,FALSE)&gt;6,20,IF(VLOOKUP($A184,Resultaten!$A:$P,13,FALSE)="",0,25)))))</f>
        <v>0</v>
      </c>
      <c r="U184" s="12">
        <f>IF(VLOOKUP($A184,Resultaten!$A:$P,6,FALSE)&gt;38,2,IF(VLOOKUP($A184,Resultaten!$A:$P,6,FALSE)&gt;28,4,IF(VLOOKUP($A184,Resultaten!$A:$P,6,FALSE)&gt;12,6,IF(VLOOKUP($A184,Resultaten!$A:$P,6,FALSE)&gt;6,8,IF(VLOOKUP($A184,Resultaten!$A:$P,6,FALSE)="",0,10)))))</f>
        <v>0</v>
      </c>
      <c r="V184" s="12">
        <f>IF(ISERROR(VLOOKUP($A184,BNT!$A:$H,3,FALSE)=TRUE),0,IF(VLOOKUP($A184,BNT!$A:$H,3,FALSE)="JA",2,0))</f>
        <v>0</v>
      </c>
      <c r="W184" s="14">
        <f>SUM(C184:E184)+SUM(S184:V184)</f>
        <v>13</v>
      </c>
    </row>
    <row r="185" spans="1:23" x14ac:dyDescent="0.25">
      <c r="A185" s="25">
        <v>1963</v>
      </c>
      <c r="B185" s="25" t="str">
        <f>VLOOKUP($A185,Para!$D$1:$E$996,2,FALSE)</f>
        <v>A.C.J. Basket Brugge</v>
      </c>
      <c r="C185" s="18">
        <f>VLOOKUP($A185,'Score Algemeen'!$A$3:$S$968,5,FALSE)</f>
        <v>10</v>
      </c>
      <c r="D185" s="18">
        <f>VLOOKUP($A185,'Score Algemeen'!$A:$S,10,FALSE)</f>
        <v>2</v>
      </c>
      <c r="E185" s="18">
        <f>VLOOKUP($A185,'Score Algemeen'!$A:$S,19,FALSE)</f>
        <v>1</v>
      </c>
      <c r="F185" s="6">
        <f>IF(VLOOKUP($A185,Resultaten!$A:$P,10,FALSE)&gt;34,5,IF(VLOOKUP($A185,Resultaten!$A:$P,10,FALSE)&gt;26,10,IF(VLOOKUP($A185,Resultaten!$A:$P,10,FALSE)&gt;12,15,IF(VLOOKUP($A185,Resultaten!$A:$P,10,FALSE)&gt;6,20,IF(VLOOKUP($A185,Resultaten!$A:$P,10,FALSE)="",0,25)))))</f>
        <v>0</v>
      </c>
      <c r="G185" s="6">
        <f>IF(VLOOKUP($A185,Resultaten!$A:$P,3,FALSE)&gt;34,1,IF(VLOOKUP($A185,Resultaten!$A:$P,3,FALSE)&gt;26,2,IF(VLOOKUP($A185,Resultaten!$A:$P,3,FALSE)&gt;12,3,IF(VLOOKUP($A185,Resultaten!$A:$P,3,FALSE)&gt;6,4,IF(VLOOKUP($A185,Resultaten!$A:$P,3,FALSE)="",0,5)))))</f>
        <v>0</v>
      </c>
      <c r="H185" s="6">
        <f>IF(VLOOKUP($A185,Resultaten!$A:$P,11,FALSE)&gt;38,5,IF(VLOOKUP($A185,Resultaten!$A:$P,11,FALSE)&gt;28,10,IF(VLOOKUP($A185,Resultaten!$A:$P,11,FALSE)&gt;12,15,IF(VLOOKUP($A185,Resultaten!$A:$P,11,FALSE)&gt;6,20,IF(VLOOKUP($A185,Resultaten!$A:$P,11,FALSE)="",0,25)))))</f>
        <v>0</v>
      </c>
      <c r="I185" s="6">
        <f>IF(VLOOKUP($A185,Resultaten!$A:$P,4,FALSE)&gt;38,1,IF(VLOOKUP($A185,Resultaten!$A:$P,4,FALSE)&gt;28,2,IF(VLOOKUP($A185,Resultaten!$A:$P,4,FALSE)&gt;12,3,IF(VLOOKUP($A185,Resultaten!$A:$P,4,FALSE)&gt;6,4,IF(VLOOKUP($A185,Resultaten!$A:$P,4,FALSE)="",0,5)))))</f>
        <v>0</v>
      </c>
      <c r="J185" s="6">
        <f>IF(ISERROR(VLOOKUP($A185,BNT!$A:$H,5,FALSE)=TRUE),0,IF(VLOOKUP($A185,BNT!$A:$H,5,FALSE)="JA",2,0))</f>
        <v>0</v>
      </c>
      <c r="K185" s="6">
        <f>IF(ISERROR(VLOOKUP($A185,BNT!$A:$H,4,FALSE)=TRUE),0,IF(VLOOKUP($A185,BNT!$A:$H,4,FALSE)="JA",1,0))</f>
        <v>0</v>
      </c>
      <c r="L185" s="10">
        <f>SUM(C185:E185)+SUM(F185:K185)</f>
        <v>13</v>
      </c>
      <c r="M185" s="7">
        <f>IF(VLOOKUP($A185,Resultaten!$A:$P,11,FALSE)&gt;38,5,IF(VLOOKUP($A185,Resultaten!$A:$P,11,FALSE)&gt;28,10,IF(VLOOKUP($A185,Resultaten!$A:$P,11,FALSE)&gt;12,15,IF(VLOOKUP($A185,Resultaten!$A:$P,11,FALSE)&gt;6,20,IF(VLOOKUP($A185,Resultaten!$A:$P,11,FALSE)="",0,25)))))</f>
        <v>0</v>
      </c>
      <c r="N185" s="7">
        <f>IF(VLOOKUP($A185,Resultaten!$A:$P,12,FALSE)&gt;38,5,IF(VLOOKUP($A185,Resultaten!$A:$P,12,FALSE)&gt;28,10,IF(VLOOKUP($A185,Resultaten!$A:$P,12,FALSE)&gt;12,15,IF(VLOOKUP($A185,Resultaten!$A:$P,12,FALSE)&gt;6,20,IF(VLOOKUP($A185,Resultaten!$A:$P,12,FALSE)="",0,25)))))</f>
        <v>0</v>
      </c>
      <c r="O185" s="7">
        <f>IF(VLOOKUP($A185,Resultaten!$A:$P,5,FALSE)&gt;38,2,IF(VLOOKUP($A185,Resultaten!$A:$P,5,FALSE)&gt;28,4,IF(VLOOKUP($A185,Resultaten!$A:$P,5,FALSE)&gt;12,6,IF(VLOOKUP($A185,Resultaten!$A:$P,5,FALSE)&gt;6,8,IF(VLOOKUP($A185,Resultaten!$A:$P,5,FALSE)="",0,10)))))</f>
        <v>0</v>
      </c>
      <c r="P185" s="7">
        <f>IF(ISERROR(VLOOKUP($A185,BNT!$A:$H,4,FALSE)=TRUE),0,IF(VLOOKUP($A185,BNT!$A:$H,4,FALSE)="JA",2,0))</f>
        <v>0</v>
      </c>
      <c r="Q185" s="7">
        <f>IF(ISERROR(VLOOKUP($A185,BNT!$A:$H,3,FALSE)=TRUE),0,IF(VLOOKUP($A185,BNT!$A:$H,3,FALSE)="JA",1,0))</f>
        <v>0</v>
      </c>
      <c r="R185" s="16">
        <f>SUM(C185:E185)+SUM(M185:Q185)</f>
        <v>13</v>
      </c>
      <c r="S185" s="12">
        <f>IF(VLOOKUP($A185,Resultaten!$A:$P,12,FALSE)&gt;38,5,IF(VLOOKUP($A185,Resultaten!$A:$P,12,FALSE)&gt;28,10,IF(VLOOKUP($A185,Resultaten!$A:$P,12,FALSE)&gt;12,15,IF(VLOOKUP($A185,Resultaten!$A:$P,12,FALSE)&gt;6,20,IF(VLOOKUP($A185,Resultaten!$A:$P,12,FALSE)="",0,25)))))</f>
        <v>0</v>
      </c>
      <c r="T185" s="12">
        <f>IF(VLOOKUP($A185,Resultaten!$A:$P,13,FALSE)&gt;38,5,IF(VLOOKUP($A185,Resultaten!$A:$P,13,FALSE)&gt;28,10,IF(VLOOKUP($A185,Resultaten!$A:$P,13,FALSE)&gt;12,15,IF(VLOOKUP($A185,Resultaten!$A:$P,13,FALSE)&gt;6,20,IF(VLOOKUP($A185,Resultaten!$A:$P,13,FALSE)="",0,25)))))</f>
        <v>0</v>
      </c>
      <c r="U185" s="12">
        <f>IF(VLOOKUP($A185,Resultaten!$A:$P,6,FALSE)&gt;38,2,IF(VLOOKUP($A185,Resultaten!$A:$P,6,FALSE)&gt;28,4,IF(VLOOKUP($A185,Resultaten!$A:$P,6,FALSE)&gt;12,6,IF(VLOOKUP($A185,Resultaten!$A:$P,6,FALSE)&gt;6,8,IF(VLOOKUP($A185,Resultaten!$A:$P,6,FALSE)="",0,10)))))</f>
        <v>0</v>
      </c>
      <c r="V185" s="12">
        <f>IF(ISERROR(VLOOKUP($A185,BNT!$A:$H,3,FALSE)=TRUE),0,IF(VLOOKUP($A185,BNT!$A:$H,3,FALSE)="JA",2,0))</f>
        <v>0</v>
      </c>
      <c r="W185" s="14">
        <f>SUM(C185:E185)+SUM(S185:V185)</f>
        <v>13</v>
      </c>
    </row>
    <row r="186" spans="1:23" x14ac:dyDescent="0.25">
      <c r="A186" s="25">
        <v>1996</v>
      </c>
      <c r="B186" s="25" t="str">
        <f>VLOOKUP($A186,Para!$D$1:$E$996,2,FALSE)</f>
        <v>BT Kortemark</v>
      </c>
      <c r="C186" s="18">
        <f>VLOOKUP($A186,'Score Algemeen'!$A$3:$S$968,5,FALSE)</f>
        <v>10</v>
      </c>
      <c r="D186" s="18">
        <f>VLOOKUP($A186,'Score Algemeen'!$A:$S,10,FALSE)</f>
        <v>2</v>
      </c>
      <c r="E186" s="18">
        <f>VLOOKUP($A186,'Score Algemeen'!$A:$S,19,FALSE)</f>
        <v>1</v>
      </c>
      <c r="F186" s="6">
        <f>IF(VLOOKUP($A186,Resultaten!$A:$P,10,FALSE)&gt;34,5,IF(VLOOKUP($A186,Resultaten!$A:$P,10,FALSE)&gt;26,10,IF(VLOOKUP($A186,Resultaten!$A:$P,10,FALSE)&gt;12,15,IF(VLOOKUP($A186,Resultaten!$A:$P,10,FALSE)&gt;6,20,IF(VLOOKUP($A186,Resultaten!$A:$P,10,FALSE)="",0,25)))))</f>
        <v>0</v>
      </c>
      <c r="G186" s="6">
        <f>IF(VLOOKUP($A186,Resultaten!$A:$P,3,FALSE)&gt;34,1,IF(VLOOKUP($A186,Resultaten!$A:$P,3,FALSE)&gt;26,2,IF(VLOOKUP($A186,Resultaten!$A:$P,3,FALSE)&gt;12,3,IF(VLOOKUP($A186,Resultaten!$A:$P,3,FALSE)&gt;6,4,IF(VLOOKUP($A186,Resultaten!$A:$P,3,FALSE)="",0,5)))))</f>
        <v>0</v>
      </c>
      <c r="H186" s="6">
        <f>IF(VLOOKUP($A186,Resultaten!$A:$P,11,FALSE)&gt;38,5,IF(VLOOKUP($A186,Resultaten!$A:$P,11,FALSE)&gt;28,10,IF(VLOOKUP($A186,Resultaten!$A:$P,11,FALSE)&gt;12,15,IF(VLOOKUP($A186,Resultaten!$A:$P,11,FALSE)&gt;6,20,IF(VLOOKUP($A186,Resultaten!$A:$P,11,FALSE)="",0,25)))))</f>
        <v>0</v>
      </c>
      <c r="I186" s="6">
        <f>IF(VLOOKUP($A186,Resultaten!$A:$P,4,FALSE)&gt;38,1,IF(VLOOKUP($A186,Resultaten!$A:$P,4,FALSE)&gt;28,2,IF(VLOOKUP($A186,Resultaten!$A:$P,4,FALSE)&gt;12,3,IF(VLOOKUP($A186,Resultaten!$A:$P,4,FALSE)&gt;6,4,IF(VLOOKUP($A186,Resultaten!$A:$P,4,FALSE)="",0,5)))))</f>
        <v>0</v>
      </c>
      <c r="J186" s="6">
        <f>IF(ISERROR(VLOOKUP($A186,BNT!$A:$H,5,FALSE)=TRUE),0,IF(VLOOKUP($A186,BNT!$A:$H,5,FALSE)="JA",2,0))</f>
        <v>0</v>
      </c>
      <c r="K186" s="6">
        <f>IF(ISERROR(VLOOKUP($A186,BNT!$A:$H,4,FALSE)=TRUE),0,IF(VLOOKUP($A186,BNT!$A:$H,4,FALSE)="JA",1,0))</f>
        <v>0</v>
      </c>
      <c r="L186" s="10">
        <f>SUM(C186:E186)+SUM(F186:K186)</f>
        <v>13</v>
      </c>
      <c r="M186" s="7">
        <f>IF(VLOOKUP($A186,Resultaten!$A:$P,11,FALSE)&gt;38,5,IF(VLOOKUP($A186,Resultaten!$A:$P,11,FALSE)&gt;28,10,IF(VLOOKUP($A186,Resultaten!$A:$P,11,FALSE)&gt;12,15,IF(VLOOKUP($A186,Resultaten!$A:$P,11,FALSE)&gt;6,20,IF(VLOOKUP($A186,Resultaten!$A:$P,11,FALSE)="",0,25)))))</f>
        <v>0</v>
      </c>
      <c r="N186" s="7">
        <f>IF(VLOOKUP($A186,Resultaten!$A:$P,12,FALSE)&gt;38,5,IF(VLOOKUP($A186,Resultaten!$A:$P,12,FALSE)&gt;28,10,IF(VLOOKUP($A186,Resultaten!$A:$P,12,FALSE)&gt;12,15,IF(VLOOKUP($A186,Resultaten!$A:$P,12,FALSE)&gt;6,20,IF(VLOOKUP($A186,Resultaten!$A:$P,12,FALSE)="",0,25)))))</f>
        <v>0</v>
      </c>
      <c r="O186" s="7">
        <f>IF(VLOOKUP($A186,Resultaten!$A:$P,5,FALSE)&gt;38,2,IF(VLOOKUP($A186,Resultaten!$A:$P,5,FALSE)&gt;28,4,IF(VLOOKUP($A186,Resultaten!$A:$P,5,FALSE)&gt;12,6,IF(VLOOKUP($A186,Resultaten!$A:$P,5,FALSE)&gt;6,8,IF(VLOOKUP($A186,Resultaten!$A:$P,5,FALSE)="",0,10)))))</f>
        <v>0</v>
      </c>
      <c r="P186" s="7">
        <f>IF(ISERROR(VLOOKUP($A186,BNT!$A:$H,4,FALSE)=TRUE),0,IF(VLOOKUP($A186,BNT!$A:$H,4,FALSE)="JA",2,0))</f>
        <v>0</v>
      </c>
      <c r="Q186" s="7">
        <f>IF(ISERROR(VLOOKUP($A186,BNT!$A:$H,3,FALSE)=TRUE),0,IF(VLOOKUP($A186,BNT!$A:$H,3,FALSE)="JA",1,0))</f>
        <v>0</v>
      </c>
      <c r="R186" s="16">
        <f>SUM(C186:E186)+SUM(M186:Q186)</f>
        <v>13</v>
      </c>
      <c r="S186" s="12">
        <f>IF(VLOOKUP($A186,Resultaten!$A:$P,12,FALSE)&gt;38,5,IF(VLOOKUP($A186,Resultaten!$A:$P,12,FALSE)&gt;28,10,IF(VLOOKUP($A186,Resultaten!$A:$P,12,FALSE)&gt;12,15,IF(VLOOKUP($A186,Resultaten!$A:$P,12,FALSE)&gt;6,20,IF(VLOOKUP($A186,Resultaten!$A:$P,12,FALSE)="",0,25)))))</f>
        <v>0</v>
      </c>
      <c r="T186" s="12">
        <f>IF(VLOOKUP($A186,Resultaten!$A:$P,13,FALSE)&gt;38,5,IF(VLOOKUP($A186,Resultaten!$A:$P,13,FALSE)&gt;28,10,IF(VLOOKUP($A186,Resultaten!$A:$P,13,FALSE)&gt;12,15,IF(VLOOKUP($A186,Resultaten!$A:$P,13,FALSE)&gt;6,20,IF(VLOOKUP($A186,Resultaten!$A:$P,13,FALSE)="",0,25)))))</f>
        <v>0</v>
      </c>
      <c r="U186" s="12">
        <f>IF(VLOOKUP($A186,Resultaten!$A:$P,6,FALSE)&gt;38,2,IF(VLOOKUP($A186,Resultaten!$A:$P,6,FALSE)&gt;28,4,IF(VLOOKUP($A186,Resultaten!$A:$P,6,FALSE)&gt;12,6,IF(VLOOKUP($A186,Resultaten!$A:$P,6,FALSE)&gt;6,8,IF(VLOOKUP($A186,Resultaten!$A:$P,6,FALSE)="",0,10)))))</f>
        <v>0</v>
      </c>
      <c r="V186" s="12">
        <f>IF(ISERROR(VLOOKUP($A186,BNT!$A:$H,3,FALSE)=TRUE),0,IF(VLOOKUP($A186,BNT!$A:$H,3,FALSE)="JA",2,0))</f>
        <v>0</v>
      </c>
      <c r="W186" s="14">
        <f>SUM(C186:E186)+SUM(S186:V186)</f>
        <v>13</v>
      </c>
    </row>
    <row r="187" spans="1:23" x14ac:dyDescent="0.25">
      <c r="A187" s="25">
        <v>2200</v>
      </c>
      <c r="B187" s="25" t="str">
        <f>VLOOKUP($A187,Para!$D$1:$E$996,2,FALSE)</f>
        <v>BC Streek Inn Vilvoorde</v>
      </c>
      <c r="C187" s="18">
        <f>VLOOKUP($A187,'Score Algemeen'!$A$3:$S$968,5,FALSE)</f>
        <v>6</v>
      </c>
      <c r="D187" s="18">
        <f>VLOOKUP($A187,'Score Algemeen'!$A:$S,10,FALSE)</f>
        <v>2</v>
      </c>
      <c r="E187" s="18">
        <f>VLOOKUP($A187,'Score Algemeen'!$A:$S,19,FALSE)</f>
        <v>5</v>
      </c>
      <c r="F187" s="6">
        <f>IF(VLOOKUP($A187,Resultaten!$A:$P,10,FALSE)&gt;34,5,IF(VLOOKUP($A187,Resultaten!$A:$P,10,FALSE)&gt;26,10,IF(VLOOKUP($A187,Resultaten!$A:$P,10,FALSE)&gt;12,15,IF(VLOOKUP($A187,Resultaten!$A:$P,10,FALSE)&gt;6,20,IF(VLOOKUP($A187,Resultaten!$A:$P,10,FALSE)="",0,25)))))</f>
        <v>0</v>
      </c>
      <c r="G187" s="6">
        <f>IF(VLOOKUP($A187,Resultaten!$A:$P,3,FALSE)&gt;34,1,IF(VLOOKUP($A187,Resultaten!$A:$P,3,FALSE)&gt;26,2,IF(VLOOKUP($A187,Resultaten!$A:$P,3,FALSE)&gt;12,3,IF(VLOOKUP($A187,Resultaten!$A:$P,3,FALSE)&gt;6,4,IF(VLOOKUP($A187,Resultaten!$A:$P,3,FALSE)="",0,5)))))</f>
        <v>0</v>
      </c>
      <c r="H187" s="6">
        <f>IF(VLOOKUP($A187,Resultaten!$A:$P,11,FALSE)&gt;38,5,IF(VLOOKUP($A187,Resultaten!$A:$P,11,FALSE)&gt;28,10,IF(VLOOKUP($A187,Resultaten!$A:$P,11,FALSE)&gt;12,15,IF(VLOOKUP($A187,Resultaten!$A:$P,11,FALSE)&gt;6,20,IF(VLOOKUP($A187,Resultaten!$A:$P,11,FALSE)="",0,25)))))</f>
        <v>0</v>
      </c>
      <c r="I187" s="6">
        <f>IF(VLOOKUP($A187,Resultaten!$A:$P,4,FALSE)&gt;38,1,IF(VLOOKUP($A187,Resultaten!$A:$P,4,FALSE)&gt;28,2,IF(VLOOKUP($A187,Resultaten!$A:$P,4,FALSE)&gt;12,3,IF(VLOOKUP($A187,Resultaten!$A:$P,4,FALSE)&gt;6,4,IF(VLOOKUP($A187,Resultaten!$A:$P,4,FALSE)="",0,5)))))</f>
        <v>0</v>
      </c>
      <c r="J187" s="6">
        <f>IF(ISERROR(VLOOKUP($A187,BNT!$A:$H,5,FALSE)=TRUE),0,IF(VLOOKUP($A187,BNT!$A:$H,5,FALSE)="JA",2,0))</f>
        <v>0</v>
      </c>
      <c r="K187" s="6">
        <f>IF(ISERROR(VLOOKUP($A187,BNT!$A:$H,4,FALSE)=TRUE),0,IF(VLOOKUP($A187,BNT!$A:$H,4,FALSE)="JA",1,0))</f>
        <v>0</v>
      </c>
      <c r="L187" s="10">
        <f>SUM(C187:E187)+SUM(F187:K187)</f>
        <v>13</v>
      </c>
      <c r="M187" s="7">
        <f>IF(VLOOKUP($A187,Resultaten!$A:$P,11,FALSE)&gt;38,5,IF(VLOOKUP($A187,Resultaten!$A:$P,11,FALSE)&gt;28,10,IF(VLOOKUP($A187,Resultaten!$A:$P,11,FALSE)&gt;12,15,IF(VLOOKUP($A187,Resultaten!$A:$P,11,FALSE)&gt;6,20,IF(VLOOKUP($A187,Resultaten!$A:$P,11,FALSE)="",0,25)))))</f>
        <v>0</v>
      </c>
      <c r="N187" s="7">
        <f>IF(VLOOKUP($A187,Resultaten!$A:$P,12,FALSE)&gt;38,5,IF(VLOOKUP($A187,Resultaten!$A:$P,12,FALSE)&gt;28,10,IF(VLOOKUP($A187,Resultaten!$A:$P,12,FALSE)&gt;12,15,IF(VLOOKUP($A187,Resultaten!$A:$P,12,FALSE)&gt;6,20,IF(VLOOKUP($A187,Resultaten!$A:$P,12,FALSE)="",0,25)))))</f>
        <v>0</v>
      </c>
      <c r="O187" s="7">
        <f>IF(VLOOKUP($A187,Resultaten!$A:$P,5,FALSE)&gt;38,2,IF(VLOOKUP($A187,Resultaten!$A:$P,5,FALSE)&gt;28,4,IF(VLOOKUP($A187,Resultaten!$A:$P,5,FALSE)&gt;12,6,IF(VLOOKUP($A187,Resultaten!$A:$P,5,FALSE)&gt;6,8,IF(VLOOKUP($A187,Resultaten!$A:$P,5,FALSE)="",0,10)))))</f>
        <v>0</v>
      </c>
      <c r="P187" s="7">
        <f>IF(ISERROR(VLOOKUP($A187,BNT!$A:$H,4,FALSE)=TRUE),0,IF(VLOOKUP($A187,BNT!$A:$H,4,FALSE)="JA",2,0))</f>
        <v>0</v>
      </c>
      <c r="Q187" s="7">
        <f>IF(ISERROR(VLOOKUP($A187,BNT!$A:$H,3,FALSE)=TRUE),0,IF(VLOOKUP($A187,BNT!$A:$H,3,FALSE)="JA",1,0))</f>
        <v>0</v>
      </c>
      <c r="R187" s="16">
        <f>SUM(C187:E187)+SUM(M187:Q187)</f>
        <v>13</v>
      </c>
      <c r="S187" s="12">
        <f>IF(VLOOKUP($A187,Resultaten!$A:$P,12,FALSE)&gt;38,5,IF(VLOOKUP($A187,Resultaten!$A:$P,12,FALSE)&gt;28,10,IF(VLOOKUP($A187,Resultaten!$A:$P,12,FALSE)&gt;12,15,IF(VLOOKUP($A187,Resultaten!$A:$P,12,FALSE)&gt;6,20,IF(VLOOKUP($A187,Resultaten!$A:$P,12,FALSE)="",0,25)))))</f>
        <v>0</v>
      </c>
      <c r="T187" s="12">
        <f>IF(VLOOKUP($A187,Resultaten!$A:$P,13,FALSE)&gt;38,5,IF(VLOOKUP($A187,Resultaten!$A:$P,13,FALSE)&gt;28,10,IF(VLOOKUP($A187,Resultaten!$A:$P,13,FALSE)&gt;12,15,IF(VLOOKUP($A187,Resultaten!$A:$P,13,FALSE)&gt;6,20,IF(VLOOKUP($A187,Resultaten!$A:$P,13,FALSE)="",0,25)))))</f>
        <v>0</v>
      </c>
      <c r="U187" s="12">
        <f>IF(VLOOKUP($A187,Resultaten!$A:$P,6,FALSE)&gt;38,2,IF(VLOOKUP($A187,Resultaten!$A:$P,6,FALSE)&gt;28,4,IF(VLOOKUP($A187,Resultaten!$A:$P,6,FALSE)&gt;12,6,IF(VLOOKUP($A187,Resultaten!$A:$P,6,FALSE)&gt;6,8,IF(VLOOKUP($A187,Resultaten!$A:$P,6,FALSE)="",0,10)))))</f>
        <v>0</v>
      </c>
      <c r="V187" s="12">
        <f>IF(ISERROR(VLOOKUP($A187,BNT!$A:$H,3,FALSE)=TRUE),0,IF(VLOOKUP($A187,BNT!$A:$H,3,FALSE)="JA",2,0))</f>
        <v>0</v>
      </c>
      <c r="W187" s="14">
        <f>SUM(C187:E187)+SUM(S187:V187)</f>
        <v>13</v>
      </c>
    </row>
    <row r="188" spans="1:23" x14ac:dyDescent="0.25">
      <c r="A188" s="25">
        <v>2237</v>
      </c>
      <c r="B188" s="25" t="str">
        <f>VLOOKUP($A188,Para!$D$1:$E$996,2,FALSE)</f>
        <v>Triton Leuven</v>
      </c>
      <c r="C188" s="18">
        <f>VLOOKUP($A188,'Score Algemeen'!$A$3:$S$968,5,FALSE)</f>
        <v>10</v>
      </c>
      <c r="D188" s="18">
        <f>VLOOKUP($A188,'Score Algemeen'!$A:$S,10,FALSE)</f>
        <v>2</v>
      </c>
      <c r="E188" s="18">
        <f>VLOOKUP($A188,'Score Algemeen'!$A:$S,19,FALSE)</f>
        <v>1</v>
      </c>
      <c r="F188" s="6">
        <f>IF(VLOOKUP($A188,Resultaten!$A:$P,10,FALSE)&gt;34,5,IF(VLOOKUP($A188,Resultaten!$A:$P,10,FALSE)&gt;26,10,IF(VLOOKUP($A188,Resultaten!$A:$P,10,FALSE)&gt;12,15,IF(VLOOKUP($A188,Resultaten!$A:$P,10,FALSE)&gt;6,20,IF(VLOOKUP($A188,Resultaten!$A:$P,10,FALSE)="",0,25)))))</f>
        <v>0</v>
      </c>
      <c r="G188" s="6">
        <f>IF(VLOOKUP($A188,Resultaten!$A:$P,3,FALSE)&gt;34,1,IF(VLOOKUP($A188,Resultaten!$A:$P,3,FALSE)&gt;26,2,IF(VLOOKUP($A188,Resultaten!$A:$P,3,FALSE)&gt;12,3,IF(VLOOKUP($A188,Resultaten!$A:$P,3,FALSE)&gt;6,4,IF(VLOOKUP($A188,Resultaten!$A:$P,3,FALSE)="",0,5)))))</f>
        <v>0</v>
      </c>
      <c r="H188" s="6">
        <f>IF(VLOOKUP($A188,Resultaten!$A:$P,11,FALSE)&gt;38,5,IF(VLOOKUP($A188,Resultaten!$A:$P,11,FALSE)&gt;28,10,IF(VLOOKUP($A188,Resultaten!$A:$P,11,FALSE)&gt;12,15,IF(VLOOKUP($A188,Resultaten!$A:$P,11,FALSE)&gt;6,20,IF(VLOOKUP($A188,Resultaten!$A:$P,11,FALSE)="",0,25)))))</f>
        <v>0</v>
      </c>
      <c r="I188" s="6">
        <f>IF(VLOOKUP($A188,Resultaten!$A:$P,4,FALSE)&gt;38,1,IF(VLOOKUP($A188,Resultaten!$A:$P,4,FALSE)&gt;28,2,IF(VLOOKUP($A188,Resultaten!$A:$P,4,FALSE)&gt;12,3,IF(VLOOKUP($A188,Resultaten!$A:$P,4,FALSE)&gt;6,4,IF(VLOOKUP($A188,Resultaten!$A:$P,4,FALSE)="",0,5)))))</f>
        <v>0</v>
      </c>
      <c r="J188" s="6">
        <f>IF(ISERROR(VLOOKUP($A188,BNT!$A:$H,5,FALSE)=TRUE),0,IF(VLOOKUP($A188,BNT!$A:$H,5,FALSE)="JA",2,0))</f>
        <v>0</v>
      </c>
      <c r="K188" s="6">
        <f>IF(ISERROR(VLOOKUP($A188,BNT!$A:$H,4,FALSE)=TRUE),0,IF(VLOOKUP($A188,BNT!$A:$H,4,FALSE)="JA",1,0))</f>
        <v>0</v>
      </c>
      <c r="L188" s="10">
        <f>SUM(C188:E188)+SUM(F188:K188)</f>
        <v>13</v>
      </c>
      <c r="M188" s="7">
        <f>IF(VLOOKUP($A188,Resultaten!$A:$P,11,FALSE)&gt;38,5,IF(VLOOKUP($A188,Resultaten!$A:$P,11,FALSE)&gt;28,10,IF(VLOOKUP($A188,Resultaten!$A:$P,11,FALSE)&gt;12,15,IF(VLOOKUP($A188,Resultaten!$A:$P,11,FALSE)&gt;6,20,IF(VLOOKUP($A188,Resultaten!$A:$P,11,FALSE)="",0,25)))))</f>
        <v>0</v>
      </c>
      <c r="N188" s="7">
        <f>IF(VLOOKUP($A188,Resultaten!$A:$P,12,FALSE)&gt;38,5,IF(VLOOKUP($A188,Resultaten!$A:$P,12,FALSE)&gt;28,10,IF(VLOOKUP($A188,Resultaten!$A:$P,12,FALSE)&gt;12,15,IF(VLOOKUP($A188,Resultaten!$A:$P,12,FALSE)&gt;6,20,IF(VLOOKUP($A188,Resultaten!$A:$P,12,FALSE)="",0,25)))))</f>
        <v>0</v>
      </c>
      <c r="O188" s="7">
        <f>IF(VLOOKUP($A188,Resultaten!$A:$P,5,FALSE)&gt;38,2,IF(VLOOKUP($A188,Resultaten!$A:$P,5,FALSE)&gt;28,4,IF(VLOOKUP($A188,Resultaten!$A:$P,5,FALSE)&gt;12,6,IF(VLOOKUP($A188,Resultaten!$A:$P,5,FALSE)&gt;6,8,IF(VLOOKUP($A188,Resultaten!$A:$P,5,FALSE)="",0,10)))))</f>
        <v>0</v>
      </c>
      <c r="P188" s="7">
        <f>IF(ISERROR(VLOOKUP($A188,BNT!$A:$H,4,FALSE)=TRUE),0,IF(VLOOKUP($A188,BNT!$A:$H,4,FALSE)="JA",2,0))</f>
        <v>0</v>
      </c>
      <c r="Q188" s="7">
        <f>IF(ISERROR(VLOOKUP($A188,BNT!$A:$H,3,FALSE)=TRUE),0,IF(VLOOKUP($A188,BNT!$A:$H,3,FALSE)="JA",1,0))</f>
        <v>0</v>
      </c>
      <c r="R188" s="16">
        <f>SUM(C188:E188)+SUM(M188:Q188)</f>
        <v>13</v>
      </c>
      <c r="S188" s="12">
        <f>IF(VLOOKUP($A188,Resultaten!$A:$P,12,FALSE)&gt;38,5,IF(VLOOKUP($A188,Resultaten!$A:$P,12,FALSE)&gt;28,10,IF(VLOOKUP($A188,Resultaten!$A:$P,12,FALSE)&gt;12,15,IF(VLOOKUP($A188,Resultaten!$A:$P,12,FALSE)&gt;6,20,IF(VLOOKUP($A188,Resultaten!$A:$P,12,FALSE)="",0,25)))))</f>
        <v>0</v>
      </c>
      <c r="T188" s="12">
        <f>IF(VLOOKUP($A188,Resultaten!$A:$P,13,FALSE)&gt;38,5,IF(VLOOKUP($A188,Resultaten!$A:$P,13,FALSE)&gt;28,10,IF(VLOOKUP($A188,Resultaten!$A:$P,13,FALSE)&gt;12,15,IF(VLOOKUP($A188,Resultaten!$A:$P,13,FALSE)&gt;6,20,IF(VLOOKUP($A188,Resultaten!$A:$P,13,FALSE)="",0,25)))))</f>
        <v>0</v>
      </c>
      <c r="U188" s="12">
        <f>IF(VLOOKUP($A188,Resultaten!$A:$P,6,FALSE)&gt;38,2,IF(VLOOKUP($A188,Resultaten!$A:$P,6,FALSE)&gt;28,4,IF(VLOOKUP($A188,Resultaten!$A:$P,6,FALSE)&gt;12,6,IF(VLOOKUP($A188,Resultaten!$A:$P,6,FALSE)&gt;6,8,IF(VLOOKUP($A188,Resultaten!$A:$P,6,FALSE)="",0,10)))))</f>
        <v>0</v>
      </c>
      <c r="V188" s="12">
        <f>IF(ISERROR(VLOOKUP($A188,BNT!$A:$H,3,FALSE)=TRUE),0,IF(VLOOKUP($A188,BNT!$A:$H,3,FALSE)="JA",2,0))</f>
        <v>0</v>
      </c>
      <c r="W188" s="14">
        <f>SUM(C188:E188)+SUM(S188:V188)</f>
        <v>13</v>
      </c>
    </row>
    <row r="189" spans="1:23" x14ac:dyDescent="0.25">
      <c r="A189" s="25">
        <v>5010</v>
      </c>
      <c r="B189" s="25" t="str">
        <f>VLOOKUP($A189,Para!$D$1:$E$996,2,FALSE)</f>
        <v>Fenics Leuven BBC</v>
      </c>
      <c r="C189" s="18">
        <f>VLOOKUP($A189,'Score Algemeen'!$A$3:$S$968,5,FALSE)</f>
        <v>10</v>
      </c>
      <c r="D189" s="18">
        <f>VLOOKUP($A189,'Score Algemeen'!$A:$S,10,FALSE)</f>
        <v>2</v>
      </c>
      <c r="E189" s="18">
        <f>VLOOKUP($A189,'Score Algemeen'!$A:$S,19,FALSE)</f>
        <v>1</v>
      </c>
      <c r="F189" s="6">
        <f>IF(VLOOKUP($A189,Resultaten!$A:$P,10,FALSE)&gt;34,5,IF(VLOOKUP($A189,Resultaten!$A:$P,10,FALSE)&gt;26,10,IF(VLOOKUP($A189,Resultaten!$A:$P,10,FALSE)&gt;12,15,IF(VLOOKUP($A189,Resultaten!$A:$P,10,FALSE)&gt;6,20,IF(VLOOKUP($A189,Resultaten!$A:$P,10,FALSE)="",0,25)))))</f>
        <v>0</v>
      </c>
      <c r="G189" s="6">
        <f>IF(VLOOKUP($A189,Resultaten!$A:$P,3,FALSE)&gt;34,1,IF(VLOOKUP($A189,Resultaten!$A:$P,3,FALSE)&gt;26,2,IF(VLOOKUP($A189,Resultaten!$A:$P,3,FALSE)&gt;12,3,IF(VLOOKUP($A189,Resultaten!$A:$P,3,FALSE)&gt;6,4,IF(VLOOKUP($A189,Resultaten!$A:$P,3,FALSE)="",0,5)))))</f>
        <v>0</v>
      </c>
      <c r="H189" s="6">
        <f>IF(VLOOKUP($A189,Resultaten!$A:$P,11,FALSE)&gt;38,5,IF(VLOOKUP($A189,Resultaten!$A:$P,11,FALSE)&gt;28,10,IF(VLOOKUP($A189,Resultaten!$A:$P,11,FALSE)&gt;12,15,IF(VLOOKUP($A189,Resultaten!$A:$P,11,FALSE)&gt;6,20,IF(VLOOKUP($A189,Resultaten!$A:$P,11,FALSE)="",0,25)))))</f>
        <v>0</v>
      </c>
      <c r="I189" s="6">
        <f>IF(VLOOKUP($A189,Resultaten!$A:$P,4,FALSE)&gt;38,1,IF(VLOOKUP($A189,Resultaten!$A:$P,4,FALSE)&gt;28,2,IF(VLOOKUP($A189,Resultaten!$A:$P,4,FALSE)&gt;12,3,IF(VLOOKUP($A189,Resultaten!$A:$P,4,FALSE)&gt;6,4,IF(VLOOKUP($A189,Resultaten!$A:$P,4,FALSE)="",0,5)))))</f>
        <v>0</v>
      </c>
      <c r="J189" s="6">
        <f>IF(ISERROR(VLOOKUP($A189,BNT!$A:$H,5,FALSE)=TRUE),0,IF(VLOOKUP($A189,BNT!$A:$H,5,FALSE)="JA",2,0))</f>
        <v>0</v>
      </c>
      <c r="K189" s="6">
        <f>IF(ISERROR(VLOOKUP($A189,BNT!$A:$H,4,FALSE)=TRUE),0,IF(VLOOKUP($A189,BNT!$A:$H,4,FALSE)="JA",1,0))</f>
        <v>0</v>
      </c>
      <c r="L189" s="10">
        <f>SUM(C189:E189)+SUM(F189:K189)</f>
        <v>13</v>
      </c>
      <c r="M189" s="7">
        <f>IF(VLOOKUP($A189,Resultaten!$A:$P,11,FALSE)&gt;38,5,IF(VLOOKUP($A189,Resultaten!$A:$P,11,FALSE)&gt;28,10,IF(VLOOKUP($A189,Resultaten!$A:$P,11,FALSE)&gt;12,15,IF(VLOOKUP($A189,Resultaten!$A:$P,11,FALSE)&gt;6,20,IF(VLOOKUP($A189,Resultaten!$A:$P,11,FALSE)="",0,25)))))</f>
        <v>0</v>
      </c>
      <c r="N189" s="7">
        <f>IF(VLOOKUP($A189,Resultaten!$A:$P,12,FALSE)&gt;38,5,IF(VLOOKUP($A189,Resultaten!$A:$P,12,FALSE)&gt;28,10,IF(VLOOKUP($A189,Resultaten!$A:$P,12,FALSE)&gt;12,15,IF(VLOOKUP($A189,Resultaten!$A:$P,12,FALSE)&gt;6,20,IF(VLOOKUP($A189,Resultaten!$A:$P,12,FALSE)="",0,25)))))</f>
        <v>0</v>
      </c>
      <c r="O189" s="7">
        <f>IF(VLOOKUP($A189,Resultaten!$A:$P,5,FALSE)&gt;38,2,IF(VLOOKUP($A189,Resultaten!$A:$P,5,FALSE)&gt;28,4,IF(VLOOKUP($A189,Resultaten!$A:$P,5,FALSE)&gt;12,6,IF(VLOOKUP($A189,Resultaten!$A:$P,5,FALSE)&gt;6,8,IF(VLOOKUP($A189,Resultaten!$A:$P,5,FALSE)="",0,10)))))</f>
        <v>0</v>
      </c>
      <c r="P189" s="7">
        <f>IF(ISERROR(VLOOKUP($A189,BNT!$A:$H,4,FALSE)=TRUE),0,IF(VLOOKUP($A189,BNT!$A:$H,4,FALSE)="JA",2,0))</f>
        <v>0</v>
      </c>
      <c r="Q189" s="7">
        <f>IF(ISERROR(VLOOKUP($A189,BNT!$A:$H,3,FALSE)=TRUE),0,IF(VLOOKUP($A189,BNT!$A:$H,3,FALSE)="JA",1,0))</f>
        <v>0</v>
      </c>
      <c r="R189" s="16">
        <f>SUM(C189:E189)+SUM(M189:Q189)</f>
        <v>13</v>
      </c>
      <c r="S189" s="12">
        <f>IF(VLOOKUP($A189,Resultaten!$A:$P,12,FALSE)&gt;38,5,IF(VLOOKUP($A189,Resultaten!$A:$P,12,FALSE)&gt;28,10,IF(VLOOKUP($A189,Resultaten!$A:$P,12,FALSE)&gt;12,15,IF(VLOOKUP($A189,Resultaten!$A:$P,12,FALSE)&gt;6,20,IF(VLOOKUP($A189,Resultaten!$A:$P,12,FALSE)="",0,25)))))</f>
        <v>0</v>
      </c>
      <c r="T189" s="12">
        <f>IF(VLOOKUP($A189,Resultaten!$A:$P,13,FALSE)&gt;38,5,IF(VLOOKUP($A189,Resultaten!$A:$P,13,FALSE)&gt;28,10,IF(VLOOKUP($A189,Resultaten!$A:$P,13,FALSE)&gt;12,15,IF(VLOOKUP($A189,Resultaten!$A:$P,13,FALSE)&gt;6,20,IF(VLOOKUP($A189,Resultaten!$A:$P,13,FALSE)="",0,25)))))</f>
        <v>0</v>
      </c>
      <c r="U189" s="12">
        <f>IF(VLOOKUP($A189,Resultaten!$A:$P,6,FALSE)&gt;38,2,IF(VLOOKUP($A189,Resultaten!$A:$P,6,FALSE)&gt;28,4,IF(VLOOKUP($A189,Resultaten!$A:$P,6,FALSE)&gt;12,6,IF(VLOOKUP($A189,Resultaten!$A:$P,6,FALSE)&gt;6,8,IF(VLOOKUP($A189,Resultaten!$A:$P,6,FALSE)="",0,10)))))</f>
        <v>0</v>
      </c>
      <c r="V189" s="12">
        <f>IF(ISERROR(VLOOKUP($A189,BNT!$A:$H,3,FALSE)=TRUE),0,IF(VLOOKUP($A189,BNT!$A:$H,3,FALSE)="JA",2,0))</f>
        <v>0</v>
      </c>
      <c r="W189" s="14">
        <f>SUM(C189:E189)+SUM(S189:V189)</f>
        <v>13</v>
      </c>
    </row>
    <row r="190" spans="1:23" x14ac:dyDescent="0.25">
      <c r="A190" s="25">
        <v>5032</v>
      </c>
      <c r="B190" s="25" t="str">
        <f>VLOOKUP($A190,Para!$D$1:$E$996,2,FALSE)</f>
        <v>BC Vagant Kortrijk</v>
      </c>
      <c r="C190" s="18">
        <f>VLOOKUP($A190,'Score Algemeen'!$A$3:$S$968,5,FALSE)</f>
        <v>10</v>
      </c>
      <c r="D190" s="18">
        <f>VLOOKUP($A190,'Score Algemeen'!$A:$S,10,FALSE)</f>
        <v>2</v>
      </c>
      <c r="E190" s="18">
        <f>VLOOKUP($A190,'Score Algemeen'!$A:$S,19,FALSE)</f>
        <v>1</v>
      </c>
      <c r="F190" s="6">
        <f>IF(VLOOKUP($A190,Resultaten!$A:$P,10,FALSE)&gt;34,5,IF(VLOOKUP($A190,Resultaten!$A:$P,10,FALSE)&gt;26,10,IF(VLOOKUP($A190,Resultaten!$A:$P,10,FALSE)&gt;12,15,IF(VLOOKUP($A190,Resultaten!$A:$P,10,FALSE)&gt;6,20,IF(VLOOKUP($A190,Resultaten!$A:$P,10,FALSE)="",0,25)))))</f>
        <v>0</v>
      </c>
      <c r="G190" s="6">
        <f>IF(VLOOKUP($A190,Resultaten!$A:$P,3,FALSE)&gt;34,1,IF(VLOOKUP($A190,Resultaten!$A:$P,3,FALSE)&gt;26,2,IF(VLOOKUP($A190,Resultaten!$A:$P,3,FALSE)&gt;12,3,IF(VLOOKUP($A190,Resultaten!$A:$P,3,FALSE)&gt;6,4,IF(VLOOKUP($A190,Resultaten!$A:$P,3,FALSE)="",0,5)))))</f>
        <v>0</v>
      </c>
      <c r="H190" s="6">
        <f>IF(VLOOKUP($A190,Resultaten!$A:$P,11,FALSE)&gt;38,5,IF(VLOOKUP($A190,Resultaten!$A:$P,11,FALSE)&gt;28,10,IF(VLOOKUP($A190,Resultaten!$A:$P,11,FALSE)&gt;12,15,IF(VLOOKUP($A190,Resultaten!$A:$P,11,FALSE)&gt;6,20,IF(VLOOKUP($A190,Resultaten!$A:$P,11,FALSE)="",0,25)))))</f>
        <v>0</v>
      </c>
      <c r="I190" s="6">
        <f>IF(VLOOKUP($A190,Resultaten!$A:$P,4,FALSE)&gt;38,1,IF(VLOOKUP($A190,Resultaten!$A:$P,4,FALSE)&gt;28,2,IF(VLOOKUP($A190,Resultaten!$A:$P,4,FALSE)&gt;12,3,IF(VLOOKUP($A190,Resultaten!$A:$P,4,FALSE)&gt;6,4,IF(VLOOKUP($A190,Resultaten!$A:$P,4,FALSE)="",0,5)))))</f>
        <v>0</v>
      </c>
      <c r="J190" s="6">
        <f>IF(ISERROR(VLOOKUP($A190,BNT!$A:$H,5,FALSE)=TRUE),0,IF(VLOOKUP($A190,BNT!$A:$H,5,FALSE)="JA",2,0))</f>
        <v>0</v>
      </c>
      <c r="K190" s="6">
        <f>IF(ISERROR(VLOOKUP($A190,BNT!$A:$H,4,FALSE)=TRUE),0,IF(VLOOKUP($A190,BNT!$A:$H,4,FALSE)="JA",1,0))</f>
        <v>0</v>
      </c>
      <c r="L190" s="10">
        <f>SUM(C190:E190)+SUM(F190:K190)</f>
        <v>13</v>
      </c>
      <c r="M190" s="7">
        <f>IF(VLOOKUP($A190,Resultaten!$A:$P,11,FALSE)&gt;38,5,IF(VLOOKUP($A190,Resultaten!$A:$P,11,FALSE)&gt;28,10,IF(VLOOKUP($A190,Resultaten!$A:$P,11,FALSE)&gt;12,15,IF(VLOOKUP($A190,Resultaten!$A:$P,11,FALSE)&gt;6,20,IF(VLOOKUP($A190,Resultaten!$A:$P,11,FALSE)="",0,25)))))</f>
        <v>0</v>
      </c>
      <c r="N190" s="7">
        <f>IF(VLOOKUP($A190,Resultaten!$A:$P,12,FALSE)&gt;38,5,IF(VLOOKUP($A190,Resultaten!$A:$P,12,FALSE)&gt;28,10,IF(VLOOKUP($A190,Resultaten!$A:$P,12,FALSE)&gt;12,15,IF(VLOOKUP($A190,Resultaten!$A:$P,12,FALSE)&gt;6,20,IF(VLOOKUP($A190,Resultaten!$A:$P,12,FALSE)="",0,25)))))</f>
        <v>0</v>
      </c>
      <c r="O190" s="7">
        <f>IF(VLOOKUP($A190,Resultaten!$A:$P,5,FALSE)&gt;38,2,IF(VLOOKUP($A190,Resultaten!$A:$P,5,FALSE)&gt;28,4,IF(VLOOKUP($A190,Resultaten!$A:$P,5,FALSE)&gt;12,6,IF(VLOOKUP($A190,Resultaten!$A:$P,5,FALSE)&gt;6,8,IF(VLOOKUP($A190,Resultaten!$A:$P,5,FALSE)="",0,10)))))</f>
        <v>0</v>
      </c>
      <c r="P190" s="7">
        <f>IF(ISERROR(VLOOKUP($A190,BNT!$A:$H,4,FALSE)=TRUE),0,IF(VLOOKUP($A190,BNT!$A:$H,4,FALSE)="JA",2,0))</f>
        <v>0</v>
      </c>
      <c r="Q190" s="7">
        <f>IF(ISERROR(VLOOKUP($A190,BNT!$A:$H,3,FALSE)=TRUE),0,IF(VLOOKUP($A190,BNT!$A:$H,3,FALSE)="JA",1,0))</f>
        <v>0</v>
      </c>
      <c r="R190" s="16">
        <f>SUM(C190:E190)+SUM(M190:Q190)</f>
        <v>13</v>
      </c>
      <c r="S190" s="12">
        <f>IF(VLOOKUP($A190,Resultaten!$A:$P,12,FALSE)&gt;38,5,IF(VLOOKUP($A190,Resultaten!$A:$P,12,FALSE)&gt;28,10,IF(VLOOKUP($A190,Resultaten!$A:$P,12,FALSE)&gt;12,15,IF(VLOOKUP($A190,Resultaten!$A:$P,12,FALSE)&gt;6,20,IF(VLOOKUP($A190,Resultaten!$A:$P,12,FALSE)="",0,25)))))</f>
        <v>0</v>
      </c>
      <c r="T190" s="12">
        <f>IF(VLOOKUP($A190,Resultaten!$A:$P,13,FALSE)&gt;38,5,IF(VLOOKUP($A190,Resultaten!$A:$P,13,FALSE)&gt;28,10,IF(VLOOKUP($A190,Resultaten!$A:$P,13,FALSE)&gt;12,15,IF(VLOOKUP($A190,Resultaten!$A:$P,13,FALSE)&gt;6,20,IF(VLOOKUP($A190,Resultaten!$A:$P,13,FALSE)="",0,25)))))</f>
        <v>0</v>
      </c>
      <c r="U190" s="12">
        <f>IF(VLOOKUP($A190,Resultaten!$A:$P,6,FALSE)&gt;38,2,IF(VLOOKUP($A190,Resultaten!$A:$P,6,FALSE)&gt;28,4,IF(VLOOKUP($A190,Resultaten!$A:$P,6,FALSE)&gt;12,6,IF(VLOOKUP($A190,Resultaten!$A:$P,6,FALSE)&gt;6,8,IF(VLOOKUP($A190,Resultaten!$A:$P,6,FALSE)="",0,10)))))</f>
        <v>0</v>
      </c>
      <c r="V190" s="12">
        <f>IF(ISERROR(VLOOKUP($A190,BNT!$A:$H,3,FALSE)=TRUE),0,IF(VLOOKUP($A190,BNT!$A:$H,3,FALSE)="JA",2,0))</f>
        <v>0</v>
      </c>
      <c r="W190" s="14">
        <f>SUM(C190:E190)+SUM(S190:V190)</f>
        <v>13</v>
      </c>
    </row>
    <row r="191" spans="1:23" x14ac:dyDescent="0.25">
      <c r="A191" s="25">
        <v>5069</v>
      </c>
      <c r="B191" s="25" t="str">
        <f>VLOOKUP($A191,Para!$D$1:$E$996,2,FALSE)</f>
        <v>ALL4ONE Basketbal Menen</v>
      </c>
      <c r="C191" s="18">
        <f>VLOOKUP($A191,'Score Algemeen'!$A$3:$S$968,5,FALSE)</f>
        <v>10</v>
      </c>
      <c r="D191" s="18">
        <f>VLOOKUP($A191,'Score Algemeen'!$A:$S,10,FALSE)</f>
        <v>1</v>
      </c>
      <c r="E191" s="18">
        <f>VLOOKUP($A191,'Score Algemeen'!$A:$S,19,FALSE)</f>
        <v>2</v>
      </c>
      <c r="F191" s="6">
        <f>IF(VLOOKUP($A191,Resultaten!$A:$P,10,FALSE)&gt;34,5,IF(VLOOKUP($A191,Resultaten!$A:$P,10,FALSE)&gt;26,10,IF(VLOOKUP($A191,Resultaten!$A:$P,10,FALSE)&gt;12,15,IF(VLOOKUP($A191,Resultaten!$A:$P,10,FALSE)&gt;6,20,IF(VLOOKUP($A191,Resultaten!$A:$P,10,FALSE)="",0,25)))))</f>
        <v>0</v>
      </c>
      <c r="G191" s="6">
        <f>IF(VLOOKUP($A191,Resultaten!$A:$P,3,FALSE)&gt;34,1,IF(VLOOKUP($A191,Resultaten!$A:$P,3,FALSE)&gt;26,2,IF(VLOOKUP($A191,Resultaten!$A:$P,3,FALSE)&gt;12,3,IF(VLOOKUP($A191,Resultaten!$A:$P,3,FALSE)&gt;6,4,IF(VLOOKUP($A191,Resultaten!$A:$P,3,FALSE)="",0,5)))))</f>
        <v>0</v>
      </c>
      <c r="H191" s="6">
        <f>IF(VLOOKUP($A191,Resultaten!$A:$P,11,FALSE)&gt;38,5,IF(VLOOKUP($A191,Resultaten!$A:$P,11,FALSE)&gt;28,10,IF(VLOOKUP($A191,Resultaten!$A:$P,11,FALSE)&gt;12,15,IF(VLOOKUP($A191,Resultaten!$A:$P,11,FALSE)&gt;6,20,IF(VLOOKUP($A191,Resultaten!$A:$P,11,FALSE)="",0,25)))))</f>
        <v>0</v>
      </c>
      <c r="I191" s="6">
        <f>IF(VLOOKUP($A191,Resultaten!$A:$P,4,FALSE)&gt;38,1,IF(VLOOKUP($A191,Resultaten!$A:$P,4,FALSE)&gt;28,2,IF(VLOOKUP($A191,Resultaten!$A:$P,4,FALSE)&gt;12,3,IF(VLOOKUP($A191,Resultaten!$A:$P,4,FALSE)&gt;6,4,IF(VLOOKUP($A191,Resultaten!$A:$P,4,FALSE)="",0,5)))))</f>
        <v>0</v>
      </c>
      <c r="J191" s="6">
        <f>IF(ISERROR(VLOOKUP($A191,BNT!$A:$H,5,FALSE)=TRUE),0,IF(VLOOKUP($A191,BNT!$A:$H,5,FALSE)="JA",2,0))</f>
        <v>0</v>
      </c>
      <c r="K191" s="6">
        <f>IF(ISERROR(VLOOKUP($A191,BNT!$A:$H,4,FALSE)=TRUE),0,IF(VLOOKUP($A191,BNT!$A:$H,4,FALSE)="JA",1,0))</f>
        <v>0</v>
      </c>
      <c r="L191" s="10">
        <f>SUM(C191:E191)+SUM(F191:K191)</f>
        <v>13</v>
      </c>
      <c r="M191" s="7">
        <f>IF(VLOOKUP($A191,Resultaten!$A:$P,11,FALSE)&gt;38,5,IF(VLOOKUP($A191,Resultaten!$A:$P,11,FALSE)&gt;28,10,IF(VLOOKUP($A191,Resultaten!$A:$P,11,FALSE)&gt;12,15,IF(VLOOKUP($A191,Resultaten!$A:$P,11,FALSE)&gt;6,20,IF(VLOOKUP($A191,Resultaten!$A:$P,11,FALSE)="",0,25)))))</f>
        <v>0</v>
      </c>
      <c r="N191" s="7">
        <f>IF(VLOOKUP($A191,Resultaten!$A:$P,12,FALSE)&gt;38,5,IF(VLOOKUP($A191,Resultaten!$A:$P,12,FALSE)&gt;28,10,IF(VLOOKUP($A191,Resultaten!$A:$P,12,FALSE)&gt;12,15,IF(VLOOKUP($A191,Resultaten!$A:$P,12,FALSE)&gt;6,20,IF(VLOOKUP($A191,Resultaten!$A:$P,12,FALSE)="",0,25)))))</f>
        <v>0</v>
      </c>
      <c r="O191" s="7">
        <f>IF(VLOOKUP($A191,Resultaten!$A:$P,5,FALSE)&gt;38,2,IF(VLOOKUP($A191,Resultaten!$A:$P,5,FALSE)&gt;28,4,IF(VLOOKUP($A191,Resultaten!$A:$P,5,FALSE)&gt;12,6,IF(VLOOKUP($A191,Resultaten!$A:$P,5,FALSE)&gt;6,8,IF(VLOOKUP($A191,Resultaten!$A:$P,5,FALSE)="",0,10)))))</f>
        <v>0</v>
      </c>
      <c r="P191" s="7">
        <f>IF(ISERROR(VLOOKUP($A191,BNT!$A:$H,4,FALSE)=TRUE),0,IF(VLOOKUP($A191,BNT!$A:$H,4,FALSE)="JA",2,0))</f>
        <v>0</v>
      </c>
      <c r="Q191" s="7">
        <f>IF(ISERROR(VLOOKUP($A191,BNT!$A:$H,3,FALSE)=TRUE),0,IF(VLOOKUP($A191,BNT!$A:$H,3,FALSE)="JA",1,0))</f>
        <v>0</v>
      </c>
      <c r="R191" s="16">
        <f>SUM(C191:E191)+SUM(M191:Q191)</f>
        <v>13</v>
      </c>
      <c r="S191" s="12">
        <f>IF(VLOOKUP($A191,Resultaten!$A:$P,12,FALSE)&gt;38,5,IF(VLOOKUP($A191,Resultaten!$A:$P,12,FALSE)&gt;28,10,IF(VLOOKUP($A191,Resultaten!$A:$P,12,FALSE)&gt;12,15,IF(VLOOKUP($A191,Resultaten!$A:$P,12,FALSE)&gt;6,20,IF(VLOOKUP($A191,Resultaten!$A:$P,12,FALSE)="",0,25)))))</f>
        <v>0</v>
      </c>
      <c r="T191" s="12">
        <f>IF(VLOOKUP($A191,Resultaten!$A:$P,13,FALSE)&gt;38,5,IF(VLOOKUP($A191,Resultaten!$A:$P,13,FALSE)&gt;28,10,IF(VLOOKUP($A191,Resultaten!$A:$P,13,FALSE)&gt;12,15,IF(VLOOKUP($A191,Resultaten!$A:$P,13,FALSE)&gt;6,20,IF(VLOOKUP($A191,Resultaten!$A:$P,13,FALSE)="",0,25)))))</f>
        <v>0</v>
      </c>
      <c r="U191" s="12">
        <f>IF(VLOOKUP($A191,Resultaten!$A:$P,6,FALSE)&gt;38,2,IF(VLOOKUP($A191,Resultaten!$A:$P,6,FALSE)&gt;28,4,IF(VLOOKUP($A191,Resultaten!$A:$P,6,FALSE)&gt;12,6,IF(VLOOKUP($A191,Resultaten!$A:$P,6,FALSE)&gt;6,8,IF(VLOOKUP($A191,Resultaten!$A:$P,6,FALSE)="",0,10)))))</f>
        <v>0</v>
      </c>
      <c r="V191" s="12">
        <f>IF(ISERROR(VLOOKUP($A191,BNT!$A:$H,3,FALSE)=TRUE),0,IF(VLOOKUP($A191,BNT!$A:$H,3,FALSE)="JA",2,0))</f>
        <v>0</v>
      </c>
      <c r="W191" s="14">
        <f>SUM(C191:E191)+SUM(S191:V191)</f>
        <v>13</v>
      </c>
    </row>
    <row r="192" spans="1:23" x14ac:dyDescent="0.25">
      <c r="A192" s="25">
        <v>95</v>
      </c>
      <c r="B192" s="25" t="str">
        <f>VLOOKUP($A192,Para!$D$1:$E$996,2,FALSE)</f>
        <v>BBC White Star - Witte Sterren St. Amandsberg</v>
      </c>
      <c r="C192" s="18">
        <f>VLOOKUP($A192,'Score Algemeen'!$A$3:$S$968,5,FALSE)</f>
        <v>10</v>
      </c>
      <c r="D192" s="18">
        <f>VLOOKUP($A192,'Score Algemeen'!$A:$S,10,FALSE)</f>
        <v>1</v>
      </c>
      <c r="E192" s="18">
        <f>VLOOKUP($A192,'Score Algemeen'!$A:$S,19,FALSE)</f>
        <v>1</v>
      </c>
      <c r="F192" s="6">
        <f>IF(VLOOKUP($A192,Resultaten!$A:$P,10,FALSE)&gt;34,5,IF(VLOOKUP($A192,Resultaten!$A:$P,10,FALSE)&gt;26,10,IF(VLOOKUP($A192,Resultaten!$A:$P,10,FALSE)&gt;12,15,IF(VLOOKUP($A192,Resultaten!$A:$P,10,FALSE)&gt;6,20,IF(VLOOKUP($A192,Resultaten!$A:$P,10,FALSE)="",0,25)))))</f>
        <v>0</v>
      </c>
      <c r="G192" s="6">
        <f>IF(VLOOKUP($A192,Resultaten!$A:$P,3,FALSE)&gt;34,1,IF(VLOOKUP($A192,Resultaten!$A:$P,3,FALSE)&gt;26,2,IF(VLOOKUP($A192,Resultaten!$A:$P,3,FALSE)&gt;12,3,IF(VLOOKUP($A192,Resultaten!$A:$P,3,FALSE)&gt;6,4,IF(VLOOKUP($A192,Resultaten!$A:$P,3,FALSE)="",0,5)))))</f>
        <v>0</v>
      </c>
      <c r="H192" s="6">
        <f>IF(VLOOKUP($A192,Resultaten!$A:$P,11,FALSE)&gt;38,5,IF(VLOOKUP($A192,Resultaten!$A:$P,11,FALSE)&gt;28,10,IF(VLOOKUP($A192,Resultaten!$A:$P,11,FALSE)&gt;12,15,IF(VLOOKUP($A192,Resultaten!$A:$P,11,FALSE)&gt;6,20,IF(VLOOKUP($A192,Resultaten!$A:$P,11,FALSE)="",0,25)))))</f>
        <v>0</v>
      </c>
      <c r="I192" s="6">
        <f>IF(VLOOKUP($A192,Resultaten!$A:$P,4,FALSE)&gt;38,1,IF(VLOOKUP($A192,Resultaten!$A:$P,4,FALSE)&gt;28,2,IF(VLOOKUP($A192,Resultaten!$A:$P,4,FALSE)&gt;12,3,IF(VLOOKUP($A192,Resultaten!$A:$P,4,FALSE)&gt;6,4,IF(VLOOKUP($A192,Resultaten!$A:$P,4,FALSE)="",0,5)))))</f>
        <v>0</v>
      </c>
      <c r="J192" s="6">
        <f>IF(ISERROR(VLOOKUP($A192,BNT!$A:$H,5,FALSE)=TRUE),0,IF(VLOOKUP($A192,BNT!$A:$H,5,FALSE)="JA",2,0))</f>
        <v>0</v>
      </c>
      <c r="K192" s="6">
        <f>IF(ISERROR(VLOOKUP($A192,BNT!$A:$H,4,FALSE)=TRUE),0,IF(VLOOKUP($A192,BNT!$A:$H,4,FALSE)="JA",1,0))</f>
        <v>0</v>
      </c>
      <c r="L192" s="10">
        <f>SUM(C192:E192)+SUM(F192:K192)</f>
        <v>12</v>
      </c>
      <c r="M192" s="7">
        <f>IF(VLOOKUP($A192,Resultaten!$A:$P,11,FALSE)&gt;38,5,IF(VLOOKUP($A192,Resultaten!$A:$P,11,FALSE)&gt;28,10,IF(VLOOKUP($A192,Resultaten!$A:$P,11,FALSE)&gt;12,15,IF(VLOOKUP($A192,Resultaten!$A:$P,11,FALSE)&gt;6,20,IF(VLOOKUP($A192,Resultaten!$A:$P,11,FALSE)="",0,25)))))</f>
        <v>0</v>
      </c>
      <c r="N192" s="7">
        <f>IF(VLOOKUP($A192,Resultaten!$A:$P,12,FALSE)&gt;38,5,IF(VLOOKUP($A192,Resultaten!$A:$P,12,FALSE)&gt;28,10,IF(VLOOKUP($A192,Resultaten!$A:$P,12,FALSE)&gt;12,15,IF(VLOOKUP($A192,Resultaten!$A:$P,12,FALSE)&gt;6,20,IF(VLOOKUP($A192,Resultaten!$A:$P,12,FALSE)="",0,25)))))</f>
        <v>0</v>
      </c>
      <c r="O192" s="7">
        <f>IF(VLOOKUP($A192,Resultaten!$A:$P,5,FALSE)&gt;38,2,IF(VLOOKUP($A192,Resultaten!$A:$P,5,FALSE)&gt;28,4,IF(VLOOKUP($A192,Resultaten!$A:$P,5,FALSE)&gt;12,6,IF(VLOOKUP($A192,Resultaten!$A:$P,5,FALSE)&gt;6,8,IF(VLOOKUP($A192,Resultaten!$A:$P,5,FALSE)="",0,10)))))</f>
        <v>0</v>
      </c>
      <c r="P192" s="7">
        <f>IF(ISERROR(VLOOKUP($A192,BNT!$A:$H,4,FALSE)=TRUE),0,IF(VLOOKUP($A192,BNT!$A:$H,4,FALSE)="JA",2,0))</f>
        <v>0</v>
      </c>
      <c r="Q192" s="7">
        <f>IF(ISERROR(VLOOKUP($A192,BNT!$A:$H,3,FALSE)=TRUE),0,IF(VLOOKUP($A192,BNT!$A:$H,3,FALSE)="JA",1,0))</f>
        <v>0</v>
      </c>
      <c r="R192" s="16">
        <f>SUM(C192:E192)+SUM(M192:Q192)</f>
        <v>12</v>
      </c>
      <c r="S192" s="12">
        <f>IF(VLOOKUP($A192,Resultaten!$A:$P,12,FALSE)&gt;38,5,IF(VLOOKUP($A192,Resultaten!$A:$P,12,FALSE)&gt;28,10,IF(VLOOKUP($A192,Resultaten!$A:$P,12,FALSE)&gt;12,15,IF(VLOOKUP($A192,Resultaten!$A:$P,12,FALSE)&gt;6,20,IF(VLOOKUP($A192,Resultaten!$A:$P,12,FALSE)="",0,25)))))</f>
        <v>0</v>
      </c>
      <c r="T192" s="12">
        <f>IF(VLOOKUP($A192,Resultaten!$A:$P,13,FALSE)&gt;38,5,IF(VLOOKUP($A192,Resultaten!$A:$P,13,FALSE)&gt;28,10,IF(VLOOKUP($A192,Resultaten!$A:$P,13,FALSE)&gt;12,15,IF(VLOOKUP($A192,Resultaten!$A:$P,13,FALSE)&gt;6,20,IF(VLOOKUP($A192,Resultaten!$A:$P,13,FALSE)="",0,25)))))</f>
        <v>0</v>
      </c>
      <c r="U192" s="12">
        <f>IF(VLOOKUP($A192,Resultaten!$A:$P,6,FALSE)&gt;38,2,IF(VLOOKUP($A192,Resultaten!$A:$P,6,FALSE)&gt;28,4,IF(VLOOKUP($A192,Resultaten!$A:$P,6,FALSE)&gt;12,6,IF(VLOOKUP($A192,Resultaten!$A:$P,6,FALSE)&gt;6,8,IF(VLOOKUP($A192,Resultaten!$A:$P,6,FALSE)="",0,10)))))</f>
        <v>0</v>
      </c>
      <c r="V192" s="12">
        <f>IF(ISERROR(VLOOKUP($A192,BNT!$A:$H,3,FALSE)=TRUE),0,IF(VLOOKUP($A192,BNT!$A:$H,3,FALSE)="JA",2,0))</f>
        <v>0</v>
      </c>
      <c r="W192" s="14">
        <f>SUM(C192:E192)+SUM(S192:V192)</f>
        <v>12</v>
      </c>
    </row>
    <row r="193" spans="1:23" x14ac:dyDescent="0.25">
      <c r="A193" s="25">
        <v>1009</v>
      </c>
      <c r="B193" s="25" t="str">
        <f>VLOOKUP($A193,Para!$D$1:$E$996,2,FALSE)</f>
        <v>Maccabi Antwerpen</v>
      </c>
      <c r="C193" s="18">
        <f>VLOOKUP($A193,'Score Algemeen'!$A$3:$S$968,5,FALSE)</f>
        <v>10</v>
      </c>
      <c r="D193" s="18">
        <f>VLOOKUP($A193,'Score Algemeen'!$A:$S,10,FALSE)</f>
        <v>1</v>
      </c>
      <c r="E193" s="18">
        <f>VLOOKUP($A193,'Score Algemeen'!$A:$S,19,FALSE)</f>
        <v>1</v>
      </c>
      <c r="F193" s="6">
        <f>IF(VLOOKUP($A193,Resultaten!$A:$P,10,FALSE)&gt;34,5,IF(VLOOKUP($A193,Resultaten!$A:$P,10,FALSE)&gt;26,10,IF(VLOOKUP($A193,Resultaten!$A:$P,10,FALSE)&gt;12,15,IF(VLOOKUP($A193,Resultaten!$A:$P,10,FALSE)&gt;6,20,IF(VLOOKUP($A193,Resultaten!$A:$P,10,FALSE)="",0,25)))))</f>
        <v>0</v>
      </c>
      <c r="G193" s="6">
        <f>IF(VLOOKUP($A193,Resultaten!$A:$P,3,FALSE)&gt;34,1,IF(VLOOKUP($A193,Resultaten!$A:$P,3,FALSE)&gt;26,2,IF(VLOOKUP($A193,Resultaten!$A:$P,3,FALSE)&gt;12,3,IF(VLOOKUP($A193,Resultaten!$A:$P,3,FALSE)&gt;6,4,IF(VLOOKUP($A193,Resultaten!$A:$P,3,FALSE)="",0,5)))))</f>
        <v>0</v>
      </c>
      <c r="H193" s="6">
        <f>IF(VLOOKUP($A193,Resultaten!$A:$P,11,FALSE)&gt;38,5,IF(VLOOKUP($A193,Resultaten!$A:$P,11,FALSE)&gt;28,10,IF(VLOOKUP($A193,Resultaten!$A:$P,11,FALSE)&gt;12,15,IF(VLOOKUP($A193,Resultaten!$A:$P,11,FALSE)&gt;6,20,IF(VLOOKUP($A193,Resultaten!$A:$P,11,FALSE)="",0,25)))))</f>
        <v>0</v>
      </c>
      <c r="I193" s="6">
        <f>IF(VLOOKUP($A193,Resultaten!$A:$P,4,FALSE)&gt;38,1,IF(VLOOKUP($A193,Resultaten!$A:$P,4,FALSE)&gt;28,2,IF(VLOOKUP($A193,Resultaten!$A:$P,4,FALSE)&gt;12,3,IF(VLOOKUP($A193,Resultaten!$A:$P,4,FALSE)&gt;6,4,IF(VLOOKUP($A193,Resultaten!$A:$P,4,FALSE)="",0,5)))))</f>
        <v>0</v>
      </c>
      <c r="J193" s="6">
        <f>IF(ISERROR(VLOOKUP($A193,BNT!$A:$H,5,FALSE)=TRUE),0,IF(VLOOKUP($A193,BNT!$A:$H,5,FALSE)="JA",2,0))</f>
        <v>0</v>
      </c>
      <c r="K193" s="6">
        <f>IF(ISERROR(VLOOKUP($A193,BNT!$A:$H,4,FALSE)=TRUE),0,IF(VLOOKUP($A193,BNT!$A:$H,4,FALSE)="JA",1,0))</f>
        <v>0</v>
      </c>
      <c r="L193" s="10">
        <f>SUM(C193:E193)+SUM(F193:K193)</f>
        <v>12</v>
      </c>
      <c r="M193" s="7">
        <f>IF(VLOOKUP($A193,Resultaten!$A:$P,11,FALSE)&gt;38,5,IF(VLOOKUP($A193,Resultaten!$A:$P,11,FALSE)&gt;28,10,IF(VLOOKUP($A193,Resultaten!$A:$P,11,FALSE)&gt;12,15,IF(VLOOKUP($A193,Resultaten!$A:$P,11,FALSE)&gt;6,20,IF(VLOOKUP($A193,Resultaten!$A:$P,11,FALSE)="",0,25)))))</f>
        <v>0</v>
      </c>
      <c r="N193" s="7">
        <f>IF(VLOOKUP($A193,Resultaten!$A:$P,12,FALSE)&gt;38,5,IF(VLOOKUP($A193,Resultaten!$A:$P,12,FALSE)&gt;28,10,IF(VLOOKUP($A193,Resultaten!$A:$P,12,FALSE)&gt;12,15,IF(VLOOKUP($A193,Resultaten!$A:$P,12,FALSE)&gt;6,20,IF(VLOOKUP($A193,Resultaten!$A:$P,12,FALSE)="",0,25)))))</f>
        <v>0</v>
      </c>
      <c r="O193" s="7">
        <f>IF(VLOOKUP($A193,Resultaten!$A:$P,5,FALSE)&gt;38,2,IF(VLOOKUP($A193,Resultaten!$A:$P,5,FALSE)&gt;28,4,IF(VLOOKUP($A193,Resultaten!$A:$P,5,FALSE)&gt;12,6,IF(VLOOKUP($A193,Resultaten!$A:$P,5,FALSE)&gt;6,8,IF(VLOOKUP($A193,Resultaten!$A:$P,5,FALSE)="",0,10)))))</f>
        <v>0</v>
      </c>
      <c r="P193" s="7">
        <f>IF(ISERROR(VLOOKUP($A193,BNT!$A:$H,4,FALSE)=TRUE),0,IF(VLOOKUP($A193,BNT!$A:$H,4,FALSE)="JA",2,0))</f>
        <v>0</v>
      </c>
      <c r="Q193" s="7">
        <f>IF(ISERROR(VLOOKUP($A193,BNT!$A:$H,3,FALSE)=TRUE),0,IF(VLOOKUP($A193,BNT!$A:$H,3,FALSE)="JA",1,0))</f>
        <v>0</v>
      </c>
      <c r="R193" s="16">
        <f>SUM(C193:E193)+SUM(M193:Q193)</f>
        <v>12</v>
      </c>
      <c r="S193" s="12">
        <f>IF(VLOOKUP($A193,Resultaten!$A:$P,12,FALSE)&gt;38,5,IF(VLOOKUP($A193,Resultaten!$A:$P,12,FALSE)&gt;28,10,IF(VLOOKUP($A193,Resultaten!$A:$P,12,FALSE)&gt;12,15,IF(VLOOKUP($A193,Resultaten!$A:$P,12,FALSE)&gt;6,20,IF(VLOOKUP($A193,Resultaten!$A:$P,12,FALSE)="",0,25)))))</f>
        <v>0</v>
      </c>
      <c r="T193" s="12">
        <f>IF(VLOOKUP($A193,Resultaten!$A:$P,13,FALSE)&gt;38,5,IF(VLOOKUP($A193,Resultaten!$A:$P,13,FALSE)&gt;28,10,IF(VLOOKUP($A193,Resultaten!$A:$P,13,FALSE)&gt;12,15,IF(VLOOKUP($A193,Resultaten!$A:$P,13,FALSE)&gt;6,20,IF(VLOOKUP($A193,Resultaten!$A:$P,13,FALSE)="",0,25)))))</f>
        <v>0</v>
      </c>
      <c r="U193" s="12">
        <f>IF(VLOOKUP($A193,Resultaten!$A:$P,6,FALSE)&gt;38,2,IF(VLOOKUP($A193,Resultaten!$A:$P,6,FALSE)&gt;28,4,IF(VLOOKUP($A193,Resultaten!$A:$P,6,FALSE)&gt;12,6,IF(VLOOKUP($A193,Resultaten!$A:$P,6,FALSE)&gt;6,8,IF(VLOOKUP($A193,Resultaten!$A:$P,6,FALSE)="",0,10)))))</f>
        <v>0</v>
      </c>
      <c r="V193" s="12">
        <f>IF(ISERROR(VLOOKUP($A193,BNT!$A:$H,3,FALSE)=TRUE),0,IF(VLOOKUP($A193,BNT!$A:$H,3,FALSE)="JA",2,0))</f>
        <v>0</v>
      </c>
      <c r="W193" s="14">
        <f>SUM(C193:E193)+SUM(S193:V193)</f>
        <v>12</v>
      </c>
    </row>
    <row r="194" spans="1:23" x14ac:dyDescent="0.25">
      <c r="A194" s="25">
        <v>1220</v>
      </c>
      <c r="B194" s="25" t="str">
        <f>VLOOKUP($A194,Para!$D$1:$E$996,2,FALSE)</f>
        <v>The Tower Aalst</v>
      </c>
      <c r="C194" s="18">
        <f>VLOOKUP($A194,'Score Algemeen'!$A$3:$S$968,5,FALSE)</f>
        <v>10</v>
      </c>
      <c r="D194" s="18">
        <f>VLOOKUP($A194,'Score Algemeen'!$A:$S,10,FALSE)</f>
        <v>1</v>
      </c>
      <c r="E194" s="18">
        <f>VLOOKUP($A194,'Score Algemeen'!$A:$S,19,FALSE)</f>
        <v>1</v>
      </c>
      <c r="F194" s="6">
        <f>IF(VLOOKUP($A194,Resultaten!$A:$P,10,FALSE)&gt;34,5,IF(VLOOKUP($A194,Resultaten!$A:$P,10,FALSE)&gt;26,10,IF(VLOOKUP($A194,Resultaten!$A:$P,10,FALSE)&gt;12,15,IF(VLOOKUP($A194,Resultaten!$A:$P,10,FALSE)&gt;6,20,IF(VLOOKUP($A194,Resultaten!$A:$P,10,FALSE)="",0,25)))))</f>
        <v>0</v>
      </c>
      <c r="G194" s="6">
        <f>IF(VLOOKUP($A194,Resultaten!$A:$P,3,FALSE)&gt;34,1,IF(VLOOKUP($A194,Resultaten!$A:$P,3,FALSE)&gt;26,2,IF(VLOOKUP($A194,Resultaten!$A:$P,3,FALSE)&gt;12,3,IF(VLOOKUP($A194,Resultaten!$A:$P,3,FALSE)&gt;6,4,IF(VLOOKUP($A194,Resultaten!$A:$P,3,FALSE)="",0,5)))))</f>
        <v>0</v>
      </c>
      <c r="H194" s="6">
        <f>IF(VLOOKUP($A194,Resultaten!$A:$P,11,FALSE)&gt;38,5,IF(VLOOKUP($A194,Resultaten!$A:$P,11,FALSE)&gt;28,10,IF(VLOOKUP($A194,Resultaten!$A:$P,11,FALSE)&gt;12,15,IF(VLOOKUP($A194,Resultaten!$A:$P,11,FALSE)&gt;6,20,IF(VLOOKUP($A194,Resultaten!$A:$P,11,FALSE)="",0,25)))))</f>
        <v>0</v>
      </c>
      <c r="I194" s="6">
        <f>IF(VLOOKUP($A194,Resultaten!$A:$P,4,FALSE)&gt;38,1,IF(VLOOKUP($A194,Resultaten!$A:$P,4,FALSE)&gt;28,2,IF(VLOOKUP($A194,Resultaten!$A:$P,4,FALSE)&gt;12,3,IF(VLOOKUP($A194,Resultaten!$A:$P,4,FALSE)&gt;6,4,IF(VLOOKUP($A194,Resultaten!$A:$P,4,FALSE)="",0,5)))))</f>
        <v>0</v>
      </c>
      <c r="J194" s="6">
        <f>IF(ISERROR(VLOOKUP($A194,BNT!$A:$H,5,FALSE)=TRUE),0,IF(VLOOKUP($A194,BNT!$A:$H,5,FALSE)="JA",2,0))</f>
        <v>0</v>
      </c>
      <c r="K194" s="6">
        <f>IF(ISERROR(VLOOKUP($A194,BNT!$A:$H,4,FALSE)=TRUE),0,IF(VLOOKUP($A194,BNT!$A:$H,4,FALSE)="JA",1,0))</f>
        <v>0</v>
      </c>
      <c r="L194" s="10">
        <f>SUM(C194:E194)+SUM(F194:K194)</f>
        <v>12</v>
      </c>
      <c r="M194" s="7">
        <f>IF(VLOOKUP($A194,Resultaten!$A:$P,11,FALSE)&gt;38,5,IF(VLOOKUP($A194,Resultaten!$A:$P,11,FALSE)&gt;28,10,IF(VLOOKUP($A194,Resultaten!$A:$P,11,FALSE)&gt;12,15,IF(VLOOKUP($A194,Resultaten!$A:$P,11,FALSE)&gt;6,20,IF(VLOOKUP($A194,Resultaten!$A:$P,11,FALSE)="",0,25)))))</f>
        <v>0</v>
      </c>
      <c r="N194" s="7">
        <f>IF(VLOOKUP($A194,Resultaten!$A:$P,12,FALSE)&gt;38,5,IF(VLOOKUP($A194,Resultaten!$A:$P,12,FALSE)&gt;28,10,IF(VLOOKUP($A194,Resultaten!$A:$P,12,FALSE)&gt;12,15,IF(VLOOKUP($A194,Resultaten!$A:$P,12,FALSE)&gt;6,20,IF(VLOOKUP($A194,Resultaten!$A:$P,12,FALSE)="",0,25)))))</f>
        <v>0</v>
      </c>
      <c r="O194" s="7">
        <f>IF(VLOOKUP($A194,Resultaten!$A:$P,5,FALSE)&gt;38,2,IF(VLOOKUP($A194,Resultaten!$A:$P,5,FALSE)&gt;28,4,IF(VLOOKUP($A194,Resultaten!$A:$P,5,FALSE)&gt;12,6,IF(VLOOKUP($A194,Resultaten!$A:$P,5,FALSE)&gt;6,8,IF(VLOOKUP($A194,Resultaten!$A:$P,5,FALSE)="",0,10)))))</f>
        <v>0</v>
      </c>
      <c r="P194" s="7">
        <f>IF(ISERROR(VLOOKUP($A194,BNT!$A:$H,4,FALSE)=TRUE),0,IF(VLOOKUP($A194,BNT!$A:$H,4,FALSE)="JA",2,0))</f>
        <v>0</v>
      </c>
      <c r="Q194" s="7">
        <f>IF(ISERROR(VLOOKUP($A194,BNT!$A:$H,3,FALSE)=TRUE),0,IF(VLOOKUP($A194,BNT!$A:$H,3,FALSE)="JA",1,0))</f>
        <v>0</v>
      </c>
      <c r="R194" s="16">
        <f>SUM(C194:E194)+SUM(M194:Q194)</f>
        <v>12</v>
      </c>
      <c r="S194" s="12">
        <f>IF(VLOOKUP($A194,Resultaten!$A:$P,12,FALSE)&gt;38,5,IF(VLOOKUP($A194,Resultaten!$A:$P,12,FALSE)&gt;28,10,IF(VLOOKUP($A194,Resultaten!$A:$P,12,FALSE)&gt;12,15,IF(VLOOKUP($A194,Resultaten!$A:$P,12,FALSE)&gt;6,20,IF(VLOOKUP($A194,Resultaten!$A:$P,12,FALSE)="",0,25)))))</f>
        <v>0</v>
      </c>
      <c r="T194" s="12">
        <f>IF(VLOOKUP($A194,Resultaten!$A:$P,13,FALSE)&gt;38,5,IF(VLOOKUP($A194,Resultaten!$A:$P,13,FALSE)&gt;28,10,IF(VLOOKUP($A194,Resultaten!$A:$P,13,FALSE)&gt;12,15,IF(VLOOKUP($A194,Resultaten!$A:$P,13,FALSE)&gt;6,20,IF(VLOOKUP($A194,Resultaten!$A:$P,13,FALSE)="",0,25)))))</f>
        <v>0</v>
      </c>
      <c r="U194" s="12">
        <f>IF(VLOOKUP($A194,Resultaten!$A:$P,6,FALSE)&gt;38,2,IF(VLOOKUP($A194,Resultaten!$A:$P,6,FALSE)&gt;28,4,IF(VLOOKUP($A194,Resultaten!$A:$P,6,FALSE)&gt;12,6,IF(VLOOKUP($A194,Resultaten!$A:$P,6,FALSE)&gt;6,8,IF(VLOOKUP($A194,Resultaten!$A:$P,6,FALSE)="",0,10)))))</f>
        <v>0</v>
      </c>
      <c r="V194" s="12">
        <f>IF(ISERROR(VLOOKUP($A194,BNT!$A:$H,3,FALSE)=TRUE),0,IF(VLOOKUP($A194,BNT!$A:$H,3,FALSE)="JA",2,0))</f>
        <v>0</v>
      </c>
      <c r="W194" s="14">
        <f>SUM(C194:E194)+SUM(S194:V194)</f>
        <v>12</v>
      </c>
    </row>
    <row r="195" spans="1:23" x14ac:dyDescent="0.25">
      <c r="A195" s="25">
        <v>1393</v>
      </c>
      <c r="B195" s="25" t="str">
        <f>VLOOKUP($A195,Para!$D$1:$E$996,2,FALSE)</f>
        <v>BBC Pelt</v>
      </c>
      <c r="C195" s="18">
        <f>VLOOKUP($A195,'Score Algemeen'!$A$3:$S$968,5,FALSE)</f>
        <v>8</v>
      </c>
      <c r="D195" s="18">
        <f>VLOOKUP($A195,'Score Algemeen'!$A:$S,10,FALSE)</f>
        <v>2</v>
      </c>
      <c r="E195" s="18">
        <f>VLOOKUP($A195,'Score Algemeen'!$A:$S,19,FALSE)</f>
        <v>2</v>
      </c>
      <c r="F195" s="6">
        <f>IF(VLOOKUP($A195,Resultaten!$A:$P,10,FALSE)&gt;34,5,IF(VLOOKUP($A195,Resultaten!$A:$P,10,FALSE)&gt;26,10,IF(VLOOKUP($A195,Resultaten!$A:$P,10,FALSE)&gt;12,15,IF(VLOOKUP($A195,Resultaten!$A:$P,10,FALSE)&gt;6,20,IF(VLOOKUP($A195,Resultaten!$A:$P,10,FALSE)="",0,25)))))</f>
        <v>0</v>
      </c>
      <c r="G195" s="6">
        <f>IF(VLOOKUP($A195,Resultaten!$A:$P,3,FALSE)&gt;34,1,IF(VLOOKUP($A195,Resultaten!$A:$P,3,FALSE)&gt;26,2,IF(VLOOKUP($A195,Resultaten!$A:$P,3,FALSE)&gt;12,3,IF(VLOOKUP($A195,Resultaten!$A:$P,3,FALSE)&gt;6,4,IF(VLOOKUP($A195,Resultaten!$A:$P,3,FALSE)="",0,5)))))</f>
        <v>0</v>
      </c>
      <c r="H195" s="6">
        <f>IF(VLOOKUP($A195,Resultaten!$A:$P,11,FALSE)&gt;38,5,IF(VLOOKUP($A195,Resultaten!$A:$P,11,FALSE)&gt;28,10,IF(VLOOKUP($A195,Resultaten!$A:$P,11,FALSE)&gt;12,15,IF(VLOOKUP($A195,Resultaten!$A:$P,11,FALSE)&gt;6,20,IF(VLOOKUP($A195,Resultaten!$A:$P,11,FALSE)="",0,25)))))</f>
        <v>0</v>
      </c>
      <c r="I195" s="6">
        <f>IF(VLOOKUP($A195,Resultaten!$A:$P,4,FALSE)&gt;38,1,IF(VLOOKUP($A195,Resultaten!$A:$P,4,FALSE)&gt;28,2,IF(VLOOKUP($A195,Resultaten!$A:$P,4,FALSE)&gt;12,3,IF(VLOOKUP($A195,Resultaten!$A:$P,4,FALSE)&gt;6,4,IF(VLOOKUP($A195,Resultaten!$A:$P,4,FALSE)="",0,5)))))</f>
        <v>0</v>
      </c>
      <c r="J195" s="6">
        <f>IF(ISERROR(VLOOKUP($A195,BNT!$A:$H,5,FALSE)=TRUE),0,IF(VLOOKUP($A195,BNT!$A:$H,5,FALSE)="JA",2,0))</f>
        <v>0</v>
      </c>
      <c r="K195" s="6">
        <f>IF(ISERROR(VLOOKUP($A195,BNT!$A:$H,4,FALSE)=TRUE),0,IF(VLOOKUP($A195,BNT!$A:$H,4,FALSE)="JA",1,0))</f>
        <v>0</v>
      </c>
      <c r="L195" s="10">
        <f>SUM(C195:E195)+SUM(F195:K195)</f>
        <v>12</v>
      </c>
      <c r="M195" s="7">
        <f>IF(VLOOKUP($A195,Resultaten!$A:$P,11,FALSE)&gt;38,5,IF(VLOOKUP($A195,Resultaten!$A:$P,11,FALSE)&gt;28,10,IF(VLOOKUP($A195,Resultaten!$A:$P,11,FALSE)&gt;12,15,IF(VLOOKUP($A195,Resultaten!$A:$P,11,FALSE)&gt;6,20,IF(VLOOKUP($A195,Resultaten!$A:$P,11,FALSE)="",0,25)))))</f>
        <v>0</v>
      </c>
      <c r="N195" s="7">
        <f>IF(VLOOKUP($A195,Resultaten!$A:$P,12,FALSE)&gt;38,5,IF(VLOOKUP($A195,Resultaten!$A:$P,12,FALSE)&gt;28,10,IF(VLOOKUP($A195,Resultaten!$A:$P,12,FALSE)&gt;12,15,IF(VLOOKUP($A195,Resultaten!$A:$P,12,FALSE)&gt;6,20,IF(VLOOKUP($A195,Resultaten!$A:$P,12,FALSE)="",0,25)))))</f>
        <v>0</v>
      </c>
      <c r="O195" s="7">
        <f>IF(VLOOKUP($A195,Resultaten!$A:$P,5,FALSE)&gt;38,2,IF(VLOOKUP($A195,Resultaten!$A:$P,5,FALSE)&gt;28,4,IF(VLOOKUP($A195,Resultaten!$A:$P,5,FALSE)&gt;12,6,IF(VLOOKUP($A195,Resultaten!$A:$P,5,FALSE)&gt;6,8,IF(VLOOKUP($A195,Resultaten!$A:$P,5,FALSE)="",0,10)))))</f>
        <v>0</v>
      </c>
      <c r="P195" s="7">
        <f>IF(ISERROR(VLOOKUP($A195,BNT!$A:$H,4,FALSE)=TRUE),0,IF(VLOOKUP($A195,BNT!$A:$H,4,FALSE)="JA",2,0))</f>
        <v>0</v>
      </c>
      <c r="Q195" s="7">
        <f>IF(ISERROR(VLOOKUP($A195,BNT!$A:$H,3,FALSE)=TRUE),0,IF(VLOOKUP($A195,BNT!$A:$H,3,FALSE)="JA",1,0))</f>
        <v>0</v>
      </c>
      <c r="R195" s="16">
        <f>SUM(C195:E195)+SUM(M195:Q195)</f>
        <v>12</v>
      </c>
      <c r="S195" s="12">
        <f>IF(VLOOKUP($A195,Resultaten!$A:$P,12,FALSE)&gt;38,5,IF(VLOOKUP($A195,Resultaten!$A:$P,12,FALSE)&gt;28,10,IF(VLOOKUP($A195,Resultaten!$A:$P,12,FALSE)&gt;12,15,IF(VLOOKUP($A195,Resultaten!$A:$P,12,FALSE)&gt;6,20,IF(VLOOKUP($A195,Resultaten!$A:$P,12,FALSE)="",0,25)))))</f>
        <v>0</v>
      </c>
      <c r="T195" s="12">
        <f>IF(VLOOKUP($A195,Resultaten!$A:$P,13,FALSE)&gt;38,5,IF(VLOOKUP($A195,Resultaten!$A:$P,13,FALSE)&gt;28,10,IF(VLOOKUP($A195,Resultaten!$A:$P,13,FALSE)&gt;12,15,IF(VLOOKUP($A195,Resultaten!$A:$P,13,FALSE)&gt;6,20,IF(VLOOKUP($A195,Resultaten!$A:$P,13,FALSE)="",0,25)))))</f>
        <v>0</v>
      </c>
      <c r="U195" s="12">
        <f>IF(VLOOKUP($A195,Resultaten!$A:$P,6,FALSE)&gt;38,2,IF(VLOOKUP($A195,Resultaten!$A:$P,6,FALSE)&gt;28,4,IF(VLOOKUP($A195,Resultaten!$A:$P,6,FALSE)&gt;12,6,IF(VLOOKUP($A195,Resultaten!$A:$P,6,FALSE)&gt;6,8,IF(VLOOKUP($A195,Resultaten!$A:$P,6,FALSE)="",0,10)))))</f>
        <v>0</v>
      </c>
      <c r="V195" s="12">
        <f>IF(ISERROR(VLOOKUP($A195,BNT!$A:$H,3,FALSE)=TRUE),0,IF(VLOOKUP($A195,BNT!$A:$H,3,FALSE)="JA",2,0))</f>
        <v>0</v>
      </c>
      <c r="W195" s="14">
        <f>SUM(C195:E195)+SUM(S195:V195)</f>
        <v>12</v>
      </c>
    </row>
    <row r="196" spans="1:23" x14ac:dyDescent="0.25">
      <c r="A196" s="25">
        <v>1598</v>
      </c>
      <c r="B196" s="25" t="str">
        <f>VLOOKUP($A196,Para!$D$1:$E$996,2,FALSE)</f>
        <v>BBC Wobac Sint-Stevens-Woluwe</v>
      </c>
      <c r="C196" s="18">
        <f>VLOOKUP($A196,'Score Algemeen'!$A$3:$S$968,5,FALSE)</f>
        <v>10</v>
      </c>
      <c r="D196" s="18">
        <f>VLOOKUP($A196,'Score Algemeen'!$A:$S,10,FALSE)</f>
        <v>1</v>
      </c>
      <c r="E196" s="18">
        <f>VLOOKUP($A196,'Score Algemeen'!$A:$S,19,FALSE)</f>
        <v>1</v>
      </c>
      <c r="F196" s="6">
        <f>IF(VLOOKUP($A196,Resultaten!$A:$P,10,FALSE)&gt;34,5,IF(VLOOKUP($A196,Resultaten!$A:$P,10,FALSE)&gt;26,10,IF(VLOOKUP($A196,Resultaten!$A:$P,10,FALSE)&gt;12,15,IF(VLOOKUP($A196,Resultaten!$A:$P,10,FALSE)&gt;6,20,IF(VLOOKUP($A196,Resultaten!$A:$P,10,FALSE)="",0,25)))))</f>
        <v>0</v>
      </c>
      <c r="G196" s="6">
        <f>IF(VLOOKUP($A196,Resultaten!$A:$P,3,FALSE)&gt;34,1,IF(VLOOKUP($A196,Resultaten!$A:$P,3,FALSE)&gt;26,2,IF(VLOOKUP($A196,Resultaten!$A:$P,3,FALSE)&gt;12,3,IF(VLOOKUP($A196,Resultaten!$A:$P,3,FALSE)&gt;6,4,IF(VLOOKUP($A196,Resultaten!$A:$P,3,FALSE)="",0,5)))))</f>
        <v>0</v>
      </c>
      <c r="H196" s="6">
        <f>IF(VLOOKUP($A196,Resultaten!$A:$P,11,FALSE)&gt;38,5,IF(VLOOKUP($A196,Resultaten!$A:$P,11,FALSE)&gt;28,10,IF(VLOOKUP($A196,Resultaten!$A:$P,11,FALSE)&gt;12,15,IF(VLOOKUP($A196,Resultaten!$A:$P,11,FALSE)&gt;6,20,IF(VLOOKUP($A196,Resultaten!$A:$P,11,FALSE)="",0,25)))))</f>
        <v>0</v>
      </c>
      <c r="I196" s="6">
        <f>IF(VLOOKUP($A196,Resultaten!$A:$P,4,FALSE)&gt;38,1,IF(VLOOKUP($A196,Resultaten!$A:$P,4,FALSE)&gt;28,2,IF(VLOOKUP($A196,Resultaten!$A:$P,4,FALSE)&gt;12,3,IF(VLOOKUP($A196,Resultaten!$A:$P,4,FALSE)&gt;6,4,IF(VLOOKUP($A196,Resultaten!$A:$P,4,FALSE)="",0,5)))))</f>
        <v>0</v>
      </c>
      <c r="J196" s="6">
        <f>IF(ISERROR(VLOOKUP($A196,BNT!$A:$H,5,FALSE)=TRUE),0,IF(VLOOKUP($A196,BNT!$A:$H,5,FALSE)="JA",2,0))</f>
        <v>0</v>
      </c>
      <c r="K196" s="6">
        <f>IF(ISERROR(VLOOKUP($A196,BNT!$A:$H,4,FALSE)=TRUE),0,IF(VLOOKUP($A196,BNT!$A:$H,4,FALSE)="JA",1,0))</f>
        <v>0</v>
      </c>
      <c r="L196" s="10">
        <f>SUM(C196:E196)+SUM(F196:K196)</f>
        <v>12</v>
      </c>
      <c r="M196" s="7">
        <f>IF(VLOOKUP($A196,Resultaten!$A:$P,11,FALSE)&gt;38,5,IF(VLOOKUP($A196,Resultaten!$A:$P,11,FALSE)&gt;28,10,IF(VLOOKUP($A196,Resultaten!$A:$P,11,FALSE)&gt;12,15,IF(VLOOKUP($A196,Resultaten!$A:$P,11,FALSE)&gt;6,20,IF(VLOOKUP($A196,Resultaten!$A:$P,11,FALSE)="",0,25)))))</f>
        <v>0</v>
      </c>
      <c r="N196" s="7">
        <f>IF(VLOOKUP($A196,Resultaten!$A:$P,12,FALSE)&gt;38,5,IF(VLOOKUP($A196,Resultaten!$A:$P,12,FALSE)&gt;28,10,IF(VLOOKUP($A196,Resultaten!$A:$P,12,FALSE)&gt;12,15,IF(VLOOKUP($A196,Resultaten!$A:$P,12,FALSE)&gt;6,20,IF(VLOOKUP($A196,Resultaten!$A:$P,12,FALSE)="",0,25)))))</f>
        <v>0</v>
      </c>
      <c r="O196" s="7">
        <f>IF(VLOOKUP($A196,Resultaten!$A:$P,5,FALSE)&gt;38,2,IF(VLOOKUP($A196,Resultaten!$A:$P,5,FALSE)&gt;28,4,IF(VLOOKUP($A196,Resultaten!$A:$P,5,FALSE)&gt;12,6,IF(VLOOKUP($A196,Resultaten!$A:$P,5,FALSE)&gt;6,8,IF(VLOOKUP($A196,Resultaten!$A:$P,5,FALSE)="",0,10)))))</f>
        <v>0</v>
      </c>
      <c r="P196" s="7">
        <f>IF(ISERROR(VLOOKUP($A196,BNT!$A:$H,4,FALSE)=TRUE),0,IF(VLOOKUP($A196,BNT!$A:$H,4,FALSE)="JA",2,0))</f>
        <v>0</v>
      </c>
      <c r="Q196" s="7">
        <f>IF(ISERROR(VLOOKUP($A196,BNT!$A:$H,3,FALSE)=TRUE),0,IF(VLOOKUP($A196,BNT!$A:$H,3,FALSE)="JA",1,0))</f>
        <v>0</v>
      </c>
      <c r="R196" s="16">
        <f>SUM(C196:E196)+SUM(M196:Q196)</f>
        <v>12</v>
      </c>
      <c r="S196" s="12">
        <f>IF(VLOOKUP($A196,Resultaten!$A:$P,12,FALSE)&gt;38,5,IF(VLOOKUP($A196,Resultaten!$A:$P,12,FALSE)&gt;28,10,IF(VLOOKUP($A196,Resultaten!$A:$P,12,FALSE)&gt;12,15,IF(VLOOKUP($A196,Resultaten!$A:$P,12,FALSE)&gt;6,20,IF(VLOOKUP($A196,Resultaten!$A:$P,12,FALSE)="",0,25)))))</f>
        <v>0</v>
      </c>
      <c r="T196" s="12">
        <f>IF(VLOOKUP($A196,Resultaten!$A:$P,13,FALSE)&gt;38,5,IF(VLOOKUP($A196,Resultaten!$A:$P,13,FALSE)&gt;28,10,IF(VLOOKUP($A196,Resultaten!$A:$P,13,FALSE)&gt;12,15,IF(VLOOKUP($A196,Resultaten!$A:$P,13,FALSE)&gt;6,20,IF(VLOOKUP($A196,Resultaten!$A:$P,13,FALSE)="",0,25)))))</f>
        <v>0</v>
      </c>
      <c r="U196" s="12">
        <f>IF(VLOOKUP($A196,Resultaten!$A:$P,6,FALSE)&gt;38,2,IF(VLOOKUP($A196,Resultaten!$A:$P,6,FALSE)&gt;28,4,IF(VLOOKUP($A196,Resultaten!$A:$P,6,FALSE)&gt;12,6,IF(VLOOKUP($A196,Resultaten!$A:$P,6,FALSE)&gt;6,8,IF(VLOOKUP($A196,Resultaten!$A:$P,6,FALSE)="",0,10)))))</f>
        <v>0</v>
      </c>
      <c r="V196" s="12">
        <f>IF(ISERROR(VLOOKUP($A196,BNT!$A:$H,3,FALSE)=TRUE),0,IF(VLOOKUP($A196,BNT!$A:$H,3,FALSE)="JA",2,0))</f>
        <v>0</v>
      </c>
      <c r="W196" s="14">
        <f>SUM(C196:E196)+SUM(S196:V196)</f>
        <v>12</v>
      </c>
    </row>
    <row r="197" spans="1:23" x14ac:dyDescent="0.25">
      <c r="A197" s="25">
        <v>1616</v>
      </c>
      <c r="B197" s="25" t="str">
        <f>VLOOKUP($A197,Para!$D$1:$E$996,2,FALSE)</f>
        <v>S.K.Eternit Kapelle o/d Bos</v>
      </c>
      <c r="C197" s="18">
        <f>VLOOKUP($A197,'Score Algemeen'!$A$3:$S$968,5,FALSE)</f>
        <v>10</v>
      </c>
      <c r="D197" s="18">
        <f>VLOOKUP($A197,'Score Algemeen'!$A:$S,10,FALSE)</f>
        <v>1</v>
      </c>
      <c r="E197" s="18">
        <f>VLOOKUP($A197,'Score Algemeen'!$A:$S,19,FALSE)</f>
        <v>1</v>
      </c>
      <c r="F197" s="6">
        <f>IF(VLOOKUP($A197,Resultaten!$A:$P,10,FALSE)&gt;34,5,IF(VLOOKUP($A197,Resultaten!$A:$P,10,FALSE)&gt;26,10,IF(VLOOKUP($A197,Resultaten!$A:$P,10,FALSE)&gt;12,15,IF(VLOOKUP($A197,Resultaten!$A:$P,10,FALSE)&gt;6,20,IF(VLOOKUP($A197,Resultaten!$A:$P,10,FALSE)="",0,25)))))</f>
        <v>0</v>
      </c>
      <c r="G197" s="6">
        <f>IF(VLOOKUP($A197,Resultaten!$A:$P,3,FALSE)&gt;34,1,IF(VLOOKUP($A197,Resultaten!$A:$P,3,FALSE)&gt;26,2,IF(VLOOKUP($A197,Resultaten!$A:$P,3,FALSE)&gt;12,3,IF(VLOOKUP($A197,Resultaten!$A:$P,3,FALSE)&gt;6,4,IF(VLOOKUP($A197,Resultaten!$A:$P,3,FALSE)="",0,5)))))</f>
        <v>0</v>
      </c>
      <c r="H197" s="6">
        <f>IF(VLOOKUP($A197,Resultaten!$A:$P,11,FALSE)&gt;38,5,IF(VLOOKUP($A197,Resultaten!$A:$P,11,FALSE)&gt;28,10,IF(VLOOKUP($A197,Resultaten!$A:$P,11,FALSE)&gt;12,15,IF(VLOOKUP($A197,Resultaten!$A:$P,11,FALSE)&gt;6,20,IF(VLOOKUP($A197,Resultaten!$A:$P,11,FALSE)="",0,25)))))</f>
        <v>0</v>
      </c>
      <c r="I197" s="6">
        <f>IF(VLOOKUP($A197,Resultaten!$A:$P,4,FALSE)&gt;38,1,IF(VLOOKUP($A197,Resultaten!$A:$P,4,FALSE)&gt;28,2,IF(VLOOKUP($A197,Resultaten!$A:$P,4,FALSE)&gt;12,3,IF(VLOOKUP($A197,Resultaten!$A:$P,4,FALSE)&gt;6,4,IF(VLOOKUP($A197,Resultaten!$A:$P,4,FALSE)="",0,5)))))</f>
        <v>0</v>
      </c>
      <c r="J197" s="6">
        <f>IF(ISERROR(VLOOKUP($A197,BNT!$A:$H,5,FALSE)=TRUE),0,IF(VLOOKUP($A197,BNT!$A:$H,5,FALSE)="JA",2,0))</f>
        <v>0</v>
      </c>
      <c r="K197" s="6">
        <f>IF(ISERROR(VLOOKUP($A197,BNT!$A:$H,4,FALSE)=TRUE),0,IF(VLOOKUP($A197,BNT!$A:$H,4,FALSE)="JA",1,0))</f>
        <v>0</v>
      </c>
      <c r="L197" s="10">
        <f>SUM(C197:E197)+SUM(F197:K197)</f>
        <v>12</v>
      </c>
      <c r="M197" s="7">
        <f>IF(VLOOKUP($A197,Resultaten!$A:$P,11,FALSE)&gt;38,5,IF(VLOOKUP($A197,Resultaten!$A:$P,11,FALSE)&gt;28,10,IF(VLOOKUP($A197,Resultaten!$A:$P,11,FALSE)&gt;12,15,IF(VLOOKUP($A197,Resultaten!$A:$P,11,FALSE)&gt;6,20,IF(VLOOKUP($A197,Resultaten!$A:$P,11,FALSE)="",0,25)))))</f>
        <v>0</v>
      </c>
      <c r="N197" s="7">
        <f>IF(VLOOKUP($A197,Resultaten!$A:$P,12,FALSE)&gt;38,5,IF(VLOOKUP($A197,Resultaten!$A:$P,12,FALSE)&gt;28,10,IF(VLOOKUP($A197,Resultaten!$A:$P,12,FALSE)&gt;12,15,IF(VLOOKUP($A197,Resultaten!$A:$P,12,FALSE)&gt;6,20,IF(VLOOKUP($A197,Resultaten!$A:$P,12,FALSE)="",0,25)))))</f>
        <v>0</v>
      </c>
      <c r="O197" s="7">
        <f>IF(VLOOKUP($A197,Resultaten!$A:$P,5,FALSE)&gt;38,2,IF(VLOOKUP($A197,Resultaten!$A:$P,5,FALSE)&gt;28,4,IF(VLOOKUP($A197,Resultaten!$A:$P,5,FALSE)&gt;12,6,IF(VLOOKUP($A197,Resultaten!$A:$P,5,FALSE)&gt;6,8,IF(VLOOKUP($A197,Resultaten!$A:$P,5,FALSE)="",0,10)))))</f>
        <v>0</v>
      </c>
      <c r="P197" s="7">
        <f>IF(ISERROR(VLOOKUP($A197,BNT!$A:$H,4,FALSE)=TRUE),0,IF(VLOOKUP($A197,BNT!$A:$H,4,FALSE)="JA",2,0))</f>
        <v>0</v>
      </c>
      <c r="Q197" s="7">
        <f>IF(ISERROR(VLOOKUP($A197,BNT!$A:$H,3,FALSE)=TRUE),0,IF(VLOOKUP($A197,BNT!$A:$H,3,FALSE)="JA",1,0))</f>
        <v>0</v>
      </c>
      <c r="R197" s="16">
        <f>SUM(C197:E197)+SUM(M197:Q197)</f>
        <v>12</v>
      </c>
      <c r="S197" s="12">
        <f>IF(VLOOKUP($A197,Resultaten!$A:$P,12,FALSE)&gt;38,5,IF(VLOOKUP($A197,Resultaten!$A:$P,12,FALSE)&gt;28,10,IF(VLOOKUP($A197,Resultaten!$A:$P,12,FALSE)&gt;12,15,IF(VLOOKUP($A197,Resultaten!$A:$P,12,FALSE)&gt;6,20,IF(VLOOKUP($A197,Resultaten!$A:$P,12,FALSE)="",0,25)))))</f>
        <v>0</v>
      </c>
      <c r="T197" s="12">
        <f>IF(VLOOKUP($A197,Resultaten!$A:$P,13,FALSE)&gt;38,5,IF(VLOOKUP($A197,Resultaten!$A:$P,13,FALSE)&gt;28,10,IF(VLOOKUP($A197,Resultaten!$A:$P,13,FALSE)&gt;12,15,IF(VLOOKUP($A197,Resultaten!$A:$P,13,FALSE)&gt;6,20,IF(VLOOKUP($A197,Resultaten!$A:$P,13,FALSE)="",0,25)))))</f>
        <v>0</v>
      </c>
      <c r="U197" s="12">
        <f>IF(VLOOKUP($A197,Resultaten!$A:$P,6,FALSE)&gt;38,2,IF(VLOOKUP($A197,Resultaten!$A:$P,6,FALSE)&gt;28,4,IF(VLOOKUP($A197,Resultaten!$A:$P,6,FALSE)&gt;12,6,IF(VLOOKUP($A197,Resultaten!$A:$P,6,FALSE)&gt;6,8,IF(VLOOKUP($A197,Resultaten!$A:$P,6,FALSE)="",0,10)))))</f>
        <v>0</v>
      </c>
      <c r="V197" s="12">
        <f>IF(ISERROR(VLOOKUP($A197,BNT!$A:$H,3,FALSE)=TRUE),0,IF(VLOOKUP($A197,BNT!$A:$H,3,FALSE)="JA",2,0))</f>
        <v>0</v>
      </c>
      <c r="W197" s="14">
        <f>SUM(C197:E197)+SUM(S197:V197)</f>
        <v>12</v>
      </c>
    </row>
    <row r="198" spans="1:23" x14ac:dyDescent="0.25">
      <c r="A198" s="25">
        <v>2216</v>
      </c>
      <c r="B198" s="25" t="str">
        <f>VLOOKUP($A198,Para!$D$1:$E$996,2,FALSE)</f>
        <v>Baclo Lommel</v>
      </c>
      <c r="C198" s="18">
        <f>VLOOKUP($A198,'Score Algemeen'!$A$3:$S$968,5,FALSE)</f>
        <v>10</v>
      </c>
      <c r="D198" s="18">
        <f>VLOOKUP($A198,'Score Algemeen'!$A:$S,10,FALSE)</f>
        <v>1</v>
      </c>
      <c r="E198" s="18">
        <f>VLOOKUP($A198,'Score Algemeen'!$A:$S,19,FALSE)</f>
        <v>1</v>
      </c>
      <c r="F198" s="6">
        <f>IF(VLOOKUP($A198,Resultaten!$A:$P,10,FALSE)&gt;34,5,IF(VLOOKUP($A198,Resultaten!$A:$P,10,FALSE)&gt;26,10,IF(VLOOKUP($A198,Resultaten!$A:$P,10,FALSE)&gt;12,15,IF(VLOOKUP($A198,Resultaten!$A:$P,10,FALSE)&gt;6,20,IF(VLOOKUP($A198,Resultaten!$A:$P,10,FALSE)="",0,25)))))</f>
        <v>0</v>
      </c>
      <c r="G198" s="6">
        <f>IF(VLOOKUP($A198,Resultaten!$A:$P,3,FALSE)&gt;34,1,IF(VLOOKUP($A198,Resultaten!$A:$P,3,FALSE)&gt;26,2,IF(VLOOKUP($A198,Resultaten!$A:$P,3,FALSE)&gt;12,3,IF(VLOOKUP($A198,Resultaten!$A:$P,3,FALSE)&gt;6,4,IF(VLOOKUP($A198,Resultaten!$A:$P,3,FALSE)="",0,5)))))</f>
        <v>0</v>
      </c>
      <c r="H198" s="6">
        <f>IF(VLOOKUP($A198,Resultaten!$A:$P,11,FALSE)&gt;38,5,IF(VLOOKUP($A198,Resultaten!$A:$P,11,FALSE)&gt;28,10,IF(VLOOKUP($A198,Resultaten!$A:$P,11,FALSE)&gt;12,15,IF(VLOOKUP($A198,Resultaten!$A:$P,11,FALSE)&gt;6,20,IF(VLOOKUP($A198,Resultaten!$A:$P,11,FALSE)="",0,25)))))</f>
        <v>0</v>
      </c>
      <c r="I198" s="6">
        <f>IF(VLOOKUP($A198,Resultaten!$A:$P,4,FALSE)&gt;38,1,IF(VLOOKUP($A198,Resultaten!$A:$P,4,FALSE)&gt;28,2,IF(VLOOKUP($A198,Resultaten!$A:$P,4,FALSE)&gt;12,3,IF(VLOOKUP($A198,Resultaten!$A:$P,4,FALSE)&gt;6,4,IF(VLOOKUP($A198,Resultaten!$A:$P,4,FALSE)="",0,5)))))</f>
        <v>0</v>
      </c>
      <c r="J198" s="6">
        <f>IF(ISERROR(VLOOKUP($A198,BNT!$A:$H,5,FALSE)=TRUE),0,IF(VLOOKUP($A198,BNT!$A:$H,5,FALSE)="JA",2,0))</f>
        <v>0</v>
      </c>
      <c r="K198" s="6">
        <f>IF(ISERROR(VLOOKUP($A198,BNT!$A:$H,4,FALSE)=TRUE),0,IF(VLOOKUP($A198,BNT!$A:$H,4,FALSE)="JA",1,0))</f>
        <v>0</v>
      </c>
      <c r="L198" s="10">
        <f>SUM(C198:E198)+SUM(F198:K198)</f>
        <v>12</v>
      </c>
      <c r="M198" s="7">
        <f>IF(VLOOKUP($A198,Resultaten!$A:$P,11,FALSE)&gt;38,5,IF(VLOOKUP($A198,Resultaten!$A:$P,11,FALSE)&gt;28,10,IF(VLOOKUP($A198,Resultaten!$A:$P,11,FALSE)&gt;12,15,IF(VLOOKUP($A198,Resultaten!$A:$P,11,FALSE)&gt;6,20,IF(VLOOKUP($A198,Resultaten!$A:$P,11,FALSE)="",0,25)))))</f>
        <v>0</v>
      </c>
      <c r="N198" s="7">
        <f>IF(VLOOKUP($A198,Resultaten!$A:$P,12,FALSE)&gt;38,5,IF(VLOOKUP($A198,Resultaten!$A:$P,12,FALSE)&gt;28,10,IF(VLOOKUP($A198,Resultaten!$A:$P,12,FALSE)&gt;12,15,IF(VLOOKUP($A198,Resultaten!$A:$P,12,FALSE)&gt;6,20,IF(VLOOKUP($A198,Resultaten!$A:$P,12,FALSE)="",0,25)))))</f>
        <v>0</v>
      </c>
      <c r="O198" s="7">
        <f>IF(VLOOKUP($A198,Resultaten!$A:$P,5,FALSE)&gt;38,2,IF(VLOOKUP($A198,Resultaten!$A:$P,5,FALSE)&gt;28,4,IF(VLOOKUP($A198,Resultaten!$A:$P,5,FALSE)&gt;12,6,IF(VLOOKUP($A198,Resultaten!$A:$P,5,FALSE)&gt;6,8,IF(VLOOKUP($A198,Resultaten!$A:$P,5,FALSE)="",0,10)))))</f>
        <v>0</v>
      </c>
      <c r="P198" s="7">
        <f>IF(ISERROR(VLOOKUP($A198,BNT!$A:$H,4,FALSE)=TRUE),0,IF(VLOOKUP($A198,BNT!$A:$H,4,FALSE)="JA",2,0))</f>
        <v>0</v>
      </c>
      <c r="Q198" s="7">
        <f>IF(ISERROR(VLOOKUP($A198,BNT!$A:$H,3,FALSE)=TRUE),0,IF(VLOOKUP($A198,BNT!$A:$H,3,FALSE)="JA",1,0))</f>
        <v>0</v>
      </c>
      <c r="R198" s="16">
        <f>SUM(C198:E198)+SUM(M198:Q198)</f>
        <v>12</v>
      </c>
      <c r="S198" s="12">
        <f>IF(VLOOKUP($A198,Resultaten!$A:$P,12,FALSE)&gt;38,5,IF(VLOOKUP($A198,Resultaten!$A:$P,12,FALSE)&gt;28,10,IF(VLOOKUP($A198,Resultaten!$A:$P,12,FALSE)&gt;12,15,IF(VLOOKUP($A198,Resultaten!$A:$P,12,FALSE)&gt;6,20,IF(VLOOKUP($A198,Resultaten!$A:$P,12,FALSE)="",0,25)))))</f>
        <v>0</v>
      </c>
      <c r="T198" s="12">
        <f>IF(VLOOKUP($A198,Resultaten!$A:$P,13,FALSE)&gt;38,5,IF(VLOOKUP($A198,Resultaten!$A:$P,13,FALSE)&gt;28,10,IF(VLOOKUP($A198,Resultaten!$A:$P,13,FALSE)&gt;12,15,IF(VLOOKUP($A198,Resultaten!$A:$P,13,FALSE)&gt;6,20,IF(VLOOKUP($A198,Resultaten!$A:$P,13,FALSE)="",0,25)))))</f>
        <v>0</v>
      </c>
      <c r="U198" s="12">
        <f>IF(VLOOKUP($A198,Resultaten!$A:$P,6,FALSE)&gt;38,2,IF(VLOOKUP($A198,Resultaten!$A:$P,6,FALSE)&gt;28,4,IF(VLOOKUP($A198,Resultaten!$A:$P,6,FALSE)&gt;12,6,IF(VLOOKUP($A198,Resultaten!$A:$P,6,FALSE)&gt;6,8,IF(VLOOKUP($A198,Resultaten!$A:$P,6,FALSE)="",0,10)))))</f>
        <v>0</v>
      </c>
      <c r="V198" s="12">
        <f>IF(ISERROR(VLOOKUP($A198,BNT!$A:$H,3,FALSE)=TRUE),0,IF(VLOOKUP($A198,BNT!$A:$H,3,FALSE)="JA",2,0))</f>
        <v>0</v>
      </c>
      <c r="W198" s="14">
        <f>SUM(C198:E198)+SUM(S198:V198)</f>
        <v>12</v>
      </c>
    </row>
    <row r="199" spans="1:23" x14ac:dyDescent="0.25">
      <c r="A199" s="25">
        <v>2325</v>
      </c>
      <c r="B199" s="25" t="str">
        <f>VLOOKUP($A199,Para!$D$1:$E$996,2,FALSE)</f>
        <v>BBC Floorcouture Zoersel</v>
      </c>
      <c r="C199" s="18">
        <f>VLOOKUP($A199,'Score Algemeen'!$A$3:$S$968,5,FALSE)</f>
        <v>8</v>
      </c>
      <c r="D199" s="18">
        <f>VLOOKUP($A199,'Score Algemeen'!$A:$S,10,FALSE)</f>
        <v>2</v>
      </c>
      <c r="E199" s="18">
        <f>VLOOKUP($A199,'Score Algemeen'!$A:$S,19,FALSE)</f>
        <v>2</v>
      </c>
      <c r="F199" s="6">
        <f>IF(VLOOKUP($A199,Resultaten!$A:$P,10,FALSE)&gt;34,5,IF(VLOOKUP($A199,Resultaten!$A:$P,10,FALSE)&gt;26,10,IF(VLOOKUP($A199,Resultaten!$A:$P,10,FALSE)&gt;12,15,IF(VLOOKUP($A199,Resultaten!$A:$P,10,FALSE)&gt;6,20,IF(VLOOKUP($A199,Resultaten!$A:$P,10,FALSE)="",0,25)))))</f>
        <v>0</v>
      </c>
      <c r="G199" s="6">
        <f>IF(VLOOKUP($A199,Resultaten!$A:$P,3,FALSE)&gt;34,1,IF(VLOOKUP($A199,Resultaten!$A:$P,3,FALSE)&gt;26,2,IF(VLOOKUP($A199,Resultaten!$A:$P,3,FALSE)&gt;12,3,IF(VLOOKUP($A199,Resultaten!$A:$P,3,FALSE)&gt;6,4,IF(VLOOKUP($A199,Resultaten!$A:$P,3,FALSE)="",0,5)))))</f>
        <v>0</v>
      </c>
      <c r="H199" s="6">
        <f>IF(VLOOKUP($A199,Resultaten!$A:$P,11,FALSE)&gt;38,5,IF(VLOOKUP($A199,Resultaten!$A:$P,11,FALSE)&gt;28,10,IF(VLOOKUP($A199,Resultaten!$A:$P,11,FALSE)&gt;12,15,IF(VLOOKUP($A199,Resultaten!$A:$P,11,FALSE)&gt;6,20,IF(VLOOKUP($A199,Resultaten!$A:$P,11,FALSE)="",0,25)))))</f>
        <v>0</v>
      </c>
      <c r="I199" s="6">
        <f>IF(VLOOKUP($A199,Resultaten!$A:$P,4,FALSE)&gt;38,1,IF(VLOOKUP($A199,Resultaten!$A:$P,4,FALSE)&gt;28,2,IF(VLOOKUP($A199,Resultaten!$A:$P,4,FALSE)&gt;12,3,IF(VLOOKUP($A199,Resultaten!$A:$P,4,FALSE)&gt;6,4,IF(VLOOKUP($A199,Resultaten!$A:$P,4,FALSE)="",0,5)))))</f>
        <v>0</v>
      </c>
      <c r="J199" s="6">
        <f>IF(ISERROR(VLOOKUP($A199,BNT!$A:$H,5,FALSE)=TRUE),0,IF(VLOOKUP($A199,BNT!$A:$H,5,FALSE)="JA",2,0))</f>
        <v>0</v>
      </c>
      <c r="K199" s="6">
        <f>IF(ISERROR(VLOOKUP($A199,BNT!$A:$H,4,FALSE)=TRUE),0,IF(VLOOKUP($A199,BNT!$A:$H,4,FALSE)="JA",1,0))</f>
        <v>0</v>
      </c>
      <c r="L199" s="10">
        <f>SUM(C199:E199)+SUM(F199:K199)</f>
        <v>12</v>
      </c>
      <c r="M199" s="7">
        <f>IF(VLOOKUP($A199,Resultaten!$A:$P,11,FALSE)&gt;38,5,IF(VLOOKUP($A199,Resultaten!$A:$P,11,FALSE)&gt;28,10,IF(VLOOKUP($A199,Resultaten!$A:$P,11,FALSE)&gt;12,15,IF(VLOOKUP($A199,Resultaten!$A:$P,11,FALSE)&gt;6,20,IF(VLOOKUP($A199,Resultaten!$A:$P,11,FALSE)="",0,25)))))</f>
        <v>0</v>
      </c>
      <c r="N199" s="7">
        <f>IF(VLOOKUP($A199,Resultaten!$A:$P,12,FALSE)&gt;38,5,IF(VLOOKUP($A199,Resultaten!$A:$P,12,FALSE)&gt;28,10,IF(VLOOKUP($A199,Resultaten!$A:$P,12,FALSE)&gt;12,15,IF(VLOOKUP($A199,Resultaten!$A:$P,12,FALSE)&gt;6,20,IF(VLOOKUP($A199,Resultaten!$A:$P,12,FALSE)="",0,25)))))</f>
        <v>0</v>
      </c>
      <c r="O199" s="7">
        <f>IF(VLOOKUP($A199,Resultaten!$A:$P,5,FALSE)&gt;38,2,IF(VLOOKUP($A199,Resultaten!$A:$P,5,FALSE)&gt;28,4,IF(VLOOKUP($A199,Resultaten!$A:$P,5,FALSE)&gt;12,6,IF(VLOOKUP($A199,Resultaten!$A:$P,5,FALSE)&gt;6,8,IF(VLOOKUP($A199,Resultaten!$A:$P,5,FALSE)="",0,10)))))</f>
        <v>0</v>
      </c>
      <c r="P199" s="7">
        <f>IF(ISERROR(VLOOKUP($A199,BNT!$A:$H,4,FALSE)=TRUE),0,IF(VLOOKUP($A199,BNT!$A:$H,4,FALSE)="JA",2,0))</f>
        <v>0</v>
      </c>
      <c r="Q199" s="7">
        <f>IF(ISERROR(VLOOKUP($A199,BNT!$A:$H,3,FALSE)=TRUE),0,IF(VLOOKUP($A199,BNT!$A:$H,3,FALSE)="JA",1,0))</f>
        <v>0</v>
      </c>
      <c r="R199" s="16">
        <f>SUM(C199:E199)+SUM(M199:Q199)</f>
        <v>12</v>
      </c>
      <c r="S199" s="12">
        <f>IF(VLOOKUP($A199,Resultaten!$A:$P,12,FALSE)&gt;38,5,IF(VLOOKUP($A199,Resultaten!$A:$P,12,FALSE)&gt;28,10,IF(VLOOKUP($A199,Resultaten!$A:$P,12,FALSE)&gt;12,15,IF(VLOOKUP($A199,Resultaten!$A:$P,12,FALSE)&gt;6,20,IF(VLOOKUP($A199,Resultaten!$A:$P,12,FALSE)="",0,25)))))</f>
        <v>0</v>
      </c>
      <c r="T199" s="12">
        <f>IF(VLOOKUP($A199,Resultaten!$A:$P,13,FALSE)&gt;38,5,IF(VLOOKUP($A199,Resultaten!$A:$P,13,FALSE)&gt;28,10,IF(VLOOKUP($A199,Resultaten!$A:$P,13,FALSE)&gt;12,15,IF(VLOOKUP($A199,Resultaten!$A:$P,13,FALSE)&gt;6,20,IF(VLOOKUP($A199,Resultaten!$A:$P,13,FALSE)="",0,25)))))</f>
        <v>0</v>
      </c>
      <c r="U199" s="12">
        <f>IF(VLOOKUP($A199,Resultaten!$A:$P,6,FALSE)&gt;38,2,IF(VLOOKUP($A199,Resultaten!$A:$P,6,FALSE)&gt;28,4,IF(VLOOKUP($A199,Resultaten!$A:$P,6,FALSE)&gt;12,6,IF(VLOOKUP($A199,Resultaten!$A:$P,6,FALSE)&gt;6,8,IF(VLOOKUP($A199,Resultaten!$A:$P,6,FALSE)="",0,10)))))</f>
        <v>0</v>
      </c>
      <c r="V199" s="12">
        <f>IF(ISERROR(VLOOKUP($A199,BNT!$A:$H,3,FALSE)=TRUE),0,IF(VLOOKUP($A199,BNT!$A:$H,3,FALSE)="JA",2,0))</f>
        <v>0</v>
      </c>
      <c r="W199" s="14">
        <f>SUM(C199:E199)+SUM(S199:V199)</f>
        <v>12</v>
      </c>
    </row>
    <row r="200" spans="1:23" x14ac:dyDescent="0.25">
      <c r="A200" s="25">
        <v>2415</v>
      </c>
      <c r="B200" s="25" t="str">
        <f>VLOOKUP($A200,Para!$D$1:$E$996,2,FALSE)</f>
        <v>Black Sheep Diepenbeek</v>
      </c>
      <c r="C200" s="18">
        <f>VLOOKUP($A200,'Score Algemeen'!$A$3:$S$968,5,FALSE)</f>
        <v>10</v>
      </c>
      <c r="D200" s="18">
        <f>VLOOKUP($A200,'Score Algemeen'!$A:$S,10,FALSE)</f>
        <v>1</v>
      </c>
      <c r="E200" s="18">
        <f>VLOOKUP($A200,'Score Algemeen'!$A:$S,19,FALSE)</f>
        <v>1</v>
      </c>
      <c r="F200" s="6">
        <f>IF(VLOOKUP($A200,Resultaten!$A:$P,10,FALSE)&gt;34,5,IF(VLOOKUP($A200,Resultaten!$A:$P,10,FALSE)&gt;26,10,IF(VLOOKUP($A200,Resultaten!$A:$P,10,FALSE)&gt;12,15,IF(VLOOKUP($A200,Resultaten!$A:$P,10,FALSE)&gt;6,20,IF(VLOOKUP($A200,Resultaten!$A:$P,10,FALSE)="",0,25)))))</f>
        <v>0</v>
      </c>
      <c r="G200" s="6">
        <f>IF(VLOOKUP($A200,Resultaten!$A:$P,3,FALSE)&gt;34,1,IF(VLOOKUP($A200,Resultaten!$A:$P,3,FALSE)&gt;26,2,IF(VLOOKUP($A200,Resultaten!$A:$P,3,FALSE)&gt;12,3,IF(VLOOKUP($A200,Resultaten!$A:$P,3,FALSE)&gt;6,4,IF(VLOOKUP($A200,Resultaten!$A:$P,3,FALSE)="",0,5)))))</f>
        <v>0</v>
      </c>
      <c r="H200" s="6">
        <f>IF(VLOOKUP($A200,Resultaten!$A:$P,11,FALSE)&gt;38,5,IF(VLOOKUP($A200,Resultaten!$A:$P,11,FALSE)&gt;28,10,IF(VLOOKUP($A200,Resultaten!$A:$P,11,FALSE)&gt;12,15,IF(VLOOKUP($A200,Resultaten!$A:$P,11,FALSE)&gt;6,20,IF(VLOOKUP($A200,Resultaten!$A:$P,11,FALSE)="",0,25)))))</f>
        <v>0</v>
      </c>
      <c r="I200" s="6">
        <f>IF(VLOOKUP($A200,Resultaten!$A:$P,4,FALSE)&gt;38,1,IF(VLOOKUP($A200,Resultaten!$A:$P,4,FALSE)&gt;28,2,IF(VLOOKUP($A200,Resultaten!$A:$P,4,FALSE)&gt;12,3,IF(VLOOKUP($A200,Resultaten!$A:$P,4,FALSE)&gt;6,4,IF(VLOOKUP($A200,Resultaten!$A:$P,4,FALSE)="",0,5)))))</f>
        <v>0</v>
      </c>
      <c r="J200" s="6">
        <f>IF(ISERROR(VLOOKUP($A200,BNT!$A:$H,5,FALSE)=TRUE),0,IF(VLOOKUP($A200,BNT!$A:$H,5,FALSE)="JA",2,0))</f>
        <v>0</v>
      </c>
      <c r="K200" s="6">
        <f>IF(ISERROR(VLOOKUP($A200,BNT!$A:$H,4,FALSE)=TRUE),0,IF(VLOOKUP($A200,BNT!$A:$H,4,FALSE)="JA",1,0))</f>
        <v>0</v>
      </c>
      <c r="L200" s="10">
        <f>SUM(C200:E200)+SUM(F200:K200)</f>
        <v>12</v>
      </c>
      <c r="M200" s="7">
        <f>IF(VLOOKUP($A200,Resultaten!$A:$P,11,FALSE)&gt;38,5,IF(VLOOKUP($A200,Resultaten!$A:$P,11,FALSE)&gt;28,10,IF(VLOOKUP($A200,Resultaten!$A:$P,11,FALSE)&gt;12,15,IF(VLOOKUP($A200,Resultaten!$A:$P,11,FALSE)&gt;6,20,IF(VLOOKUP($A200,Resultaten!$A:$P,11,FALSE)="",0,25)))))</f>
        <v>0</v>
      </c>
      <c r="N200" s="7">
        <f>IF(VLOOKUP($A200,Resultaten!$A:$P,12,FALSE)&gt;38,5,IF(VLOOKUP($A200,Resultaten!$A:$P,12,FALSE)&gt;28,10,IF(VLOOKUP($A200,Resultaten!$A:$P,12,FALSE)&gt;12,15,IF(VLOOKUP($A200,Resultaten!$A:$P,12,FALSE)&gt;6,20,IF(VLOOKUP($A200,Resultaten!$A:$P,12,FALSE)="",0,25)))))</f>
        <v>0</v>
      </c>
      <c r="O200" s="7">
        <f>IF(VLOOKUP($A200,Resultaten!$A:$P,5,FALSE)&gt;38,2,IF(VLOOKUP($A200,Resultaten!$A:$P,5,FALSE)&gt;28,4,IF(VLOOKUP($A200,Resultaten!$A:$P,5,FALSE)&gt;12,6,IF(VLOOKUP($A200,Resultaten!$A:$P,5,FALSE)&gt;6,8,IF(VLOOKUP($A200,Resultaten!$A:$P,5,FALSE)="",0,10)))))</f>
        <v>0</v>
      </c>
      <c r="P200" s="7">
        <f>IF(ISERROR(VLOOKUP($A200,BNT!$A:$H,4,FALSE)=TRUE),0,IF(VLOOKUP($A200,BNT!$A:$H,4,FALSE)="JA",2,0))</f>
        <v>0</v>
      </c>
      <c r="Q200" s="7">
        <f>IF(ISERROR(VLOOKUP($A200,BNT!$A:$H,3,FALSE)=TRUE),0,IF(VLOOKUP($A200,BNT!$A:$H,3,FALSE)="JA",1,0))</f>
        <v>0</v>
      </c>
      <c r="R200" s="16">
        <f>SUM(C200:E200)+SUM(M200:Q200)</f>
        <v>12</v>
      </c>
      <c r="S200" s="12">
        <f>IF(VLOOKUP($A200,Resultaten!$A:$P,12,FALSE)&gt;38,5,IF(VLOOKUP($A200,Resultaten!$A:$P,12,FALSE)&gt;28,10,IF(VLOOKUP($A200,Resultaten!$A:$P,12,FALSE)&gt;12,15,IF(VLOOKUP($A200,Resultaten!$A:$P,12,FALSE)&gt;6,20,IF(VLOOKUP($A200,Resultaten!$A:$P,12,FALSE)="",0,25)))))</f>
        <v>0</v>
      </c>
      <c r="T200" s="12">
        <f>IF(VLOOKUP($A200,Resultaten!$A:$P,13,FALSE)&gt;38,5,IF(VLOOKUP($A200,Resultaten!$A:$P,13,FALSE)&gt;28,10,IF(VLOOKUP($A200,Resultaten!$A:$P,13,FALSE)&gt;12,15,IF(VLOOKUP($A200,Resultaten!$A:$P,13,FALSE)&gt;6,20,IF(VLOOKUP($A200,Resultaten!$A:$P,13,FALSE)="",0,25)))))</f>
        <v>0</v>
      </c>
      <c r="U200" s="12">
        <f>IF(VLOOKUP($A200,Resultaten!$A:$P,6,FALSE)&gt;38,2,IF(VLOOKUP($A200,Resultaten!$A:$P,6,FALSE)&gt;28,4,IF(VLOOKUP($A200,Resultaten!$A:$P,6,FALSE)&gt;12,6,IF(VLOOKUP($A200,Resultaten!$A:$P,6,FALSE)&gt;6,8,IF(VLOOKUP($A200,Resultaten!$A:$P,6,FALSE)="",0,10)))))</f>
        <v>0</v>
      </c>
      <c r="V200" s="12">
        <f>IF(ISERROR(VLOOKUP($A200,BNT!$A:$H,3,FALSE)=TRUE),0,IF(VLOOKUP($A200,BNT!$A:$H,3,FALSE)="JA",2,0))</f>
        <v>0</v>
      </c>
      <c r="W200" s="14">
        <f>SUM(C200:E200)+SUM(S200:V200)</f>
        <v>12</v>
      </c>
    </row>
    <row r="201" spans="1:23" x14ac:dyDescent="0.25">
      <c r="A201" s="25">
        <v>2575</v>
      </c>
      <c r="B201" s="25" t="str">
        <f>VLOOKUP($A201,Para!$D$1:$E$996,2,FALSE)</f>
        <v>BBC Hotshots Destelbergen</v>
      </c>
      <c r="C201" s="18">
        <f>VLOOKUP($A201,'Score Algemeen'!$A$3:$S$968,5,FALSE)</f>
        <v>10</v>
      </c>
      <c r="D201" s="18">
        <f>VLOOKUP($A201,'Score Algemeen'!$A:$S,10,FALSE)</f>
        <v>1</v>
      </c>
      <c r="E201" s="18">
        <f>VLOOKUP($A201,'Score Algemeen'!$A:$S,19,FALSE)</f>
        <v>1</v>
      </c>
      <c r="F201" s="6">
        <f>IF(VLOOKUP($A201,Resultaten!$A:$P,10,FALSE)&gt;34,5,IF(VLOOKUP($A201,Resultaten!$A:$P,10,FALSE)&gt;26,10,IF(VLOOKUP($A201,Resultaten!$A:$P,10,FALSE)&gt;12,15,IF(VLOOKUP($A201,Resultaten!$A:$P,10,FALSE)&gt;6,20,IF(VLOOKUP($A201,Resultaten!$A:$P,10,FALSE)="",0,25)))))</f>
        <v>0</v>
      </c>
      <c r="G201" s="6">
        <f>IF(VLOOKUP($A201,Resultaten!$A:$P,3,FALSE)&gt;34,1,IF(VLOOKUP($A201,Resultaten!$A:$P,3,FALSE)&gt;26,2,IF(VLOOKUP($A201,Resultaten!$A:$P,3,FALSE)&gt;12,3,IF(VLOOKUP($A201,Resultaten!$A:$P,3,FALSE)&gt;6,4,IF(VLOOKUP($A201,Resultaten!$A:$P,3,FALSE)="",0,5)))))</f>
        <v>0</v>
      </c>
      <c r="H201" s="6">
        <f>IF(VLOOKUP($A201,Resultaten!$A:$P,11,FALSE)&gt;38,5,IF(VLOOKUP($A201,Resultaten!$A:$P,11,FALSE)&gt;28,10,IF(VLOOKUP($A201,Resultaten!$A:$P,11,FALSE)&gt;12,15,IF(VLOOKUP($A201,Resultaten!$A:$P,11,FALSE)&gt;6,20,IF(VLOOKUP($A201,Resultaten!$A:$P,11,FALSE)="",0,25)))))</f>
        <v>0</v>
      </c>
      <c r="I201" s="6">
        <f>IF(VLOOKUP($A201,Resultaten!$A:$P,4,FALSE)&gt;38,1,IF(VLOOKUP($A201,Resultaten!$A:$P,4,FALSE)&gt;28,2,IF(VLOOKUP($A201,Resultaten!$A:$P,4,FALSE)&gt;12,3,IF(VLOOKUP($A201,Resultaten!$A:$P,4,FALSE)&gt;6,4,IF(VLOOKUP($A201,Resultaten!$A:$P,4,FALSE)="",0,5)))))</f>
        <v>0</v>
      </c>
      <c r="J201" s="6">
        <f>IF(ISERROR(VLOOKUP($A201,BNT!$A:$H,5,FALSE)=TRUE),0,IF(VLOOKUP($A201,BNT!$A:$H,5,FALSE)="JA",2,0))</f>
        <v>0</v>
      </c>
      <c r="K201" s="6">
        <f>IF(ISERROR(VLOOKUP($A201,BNT!$A:$H,4,FALSE)=TRUE),0,IF(VLOOKUP($A201,BNT!$A:$H,4,FALSE)="JA",1,0))</f>
        <v>0</v>
      </c>
      <c r="L201" s="10">
        <f>SUM(C201:E201)+SUM(F201:K201)</f>
        <v>12</v>
      </c>
      <c r="M201" s="7">
        <f>IF(VLOOKUP($A201,Resultaten!$A:$P,11,FALSE)&gt;38,5,IF(VLOOKUP($A201,Resultaten!$A:$P,11,FALSE)&gt;28,10,IF(VLOOKUP($A201,Resultaten!$A:$P,11,FALSE)&gt;12,15,IF(VLOOKUP($A201,Resultaten!$A:$P,11,FALSE)&gt;6,20,IF(VLOOKUP($A201,Resultaten!$A:$P,11,FALSE)="",0,25)))))</f>
        <v>0</v>
      </c>
      <c r="N201" s="7">
        <f>IF(VLOOKUP($A201,Resultaten!$A:$P,12,FALSE)&gt;38,5,IF(VLOOKUP($A201,Resultaten!$A:$P,12,FALSE)&gt;28,10,IF(VLOOKUP($A201,Resultaten!$A:$P,12,FALSE)&gt;12,15,IF(VLOOKUP($A201,Resultaten!$A:$P,12,FALSE)&gt;6,20,IF(VLOOKUP($A201,Resultaten!$A:$P,12,FALSE)="",0,25)))))</f>
        <v>0</v>
      </c>
      <c r="O201" s="7">
        <f>IF(VLOOKUP($A201,Resultaten!$A:$P,5,FALSE)&gt;38,2,IF(VLOOKUP($A201,Resultaten!$A:$P,5,FALSE)&gt;28,4,IF(VLOOKUP($A201,Resultaten!$A:$P,5,FALSE)&gt;12,6,IF(VLOOKUP($A201,Resultaten!$A:$P,5,FALSE)&gt;6,8,IF(VLOOKUP($A201,Resultaten!$A:$P,5,FALSE)="",0,10)))))</f>
        <v>0</v>
      </c>
      <c r="P201" s="7">
        <f>IF(ISERROR(VLOOKUP($A201,BNT!$A:$H,4,FALSE)=TRUE),0,IF(VLOOKUP($A201,BNT!$A:$H,4,FALSE)="JA",2,0))</f>
        <v>0</v>
      </c>
      <c r="Q201" s="7">
        <f>IF(ISERROR(VLOOKUP($A201,BNT!$A:$H,3,FALSE)=TRUE),0,IF(VLOOKUP($A201,BNT!$A:$H,3,FALSE)="JA",1,0))</f>
        <v>0</v>
      </c>
      <c r="R201" s="16">
        <f>SUM(C201:E201)+SUM(M201:Q201)</f>
        <v>12</v>
      </c>
      <c r="S201" s="12">
        <f>IF(VLOOKUP($A201,Resultaten!$A:$P,12,FALSE)&gt;38,5,IF(VLOOKUP($A201,Resultaten!$A:$P,12,FALSE)&gt;28,10,IF(VLOOKUP($A201,Resultaten!$A:$P,12,FALSE)&gt;12,15,IF(VLOOKUP($A201,Resultaten!$A:$P,12,FALSE)&gt;6,20,IF(VLOOKUP($A201,Resultaten!$A:$P,12,FALSE)="",0,25)))))</f>
        <v>0</v>
      </c>
      <c r="T201" s="12">
        <f>IF(VLOOKUP($A201,Resultaten!$A:$P,13,FALSE)&gt;38,5,IF(VLOOKUP($A201,Resultaten!$A:$P,13,FALSE)&gt;28,10,IF(VLOOKUP($A201,Resultaten!$A:$P,13,FALSE)&gt;12,15,IF(VLOOKUP($A201,Resultaten!$A:$P,13,FALSE)&gt;6,20,IF(VLOOKUP($A201,Resultaten!$A:$P,13,FALSE)="",0,25)))))</f>
        <v>0</v>
      </c>
      <c r="U201" s="12">
        <f>IF(VLOOKUP($A201,Resultaten!$A:$P,6,FALSE)&gt;38,2,IF(VLOOKUP($A201,Resultaten!$A:$P,6,FALSE)&gt;28,4,IF(VLOOKUP($A201,Resultaten!$A:$P,6,FALSE)&gt;12,6,IF(VLOOKUP($A201,Resultaten!$A:$P,6,FALSE)&gt;6,8,IF(VLOOKUP($A201,Resultaten!$A:$P,6,FALSE)="",0,10)))))</f>
        <v>0</v>
      </c>
      <c r="V201" s="12">
        <f>IF(ISERROR(VLOOKUP($A201,BNT!$A:$H,3,FALSE)=TRUE),0,IF(VLOOKUP($A201,BNT!$A:$H,3,FALSE)="JA",2,0))</f>
        <v>0</v>
      </c>
      <c r="W201" s="14">
        <f>SUM(C201:E201)+SUM(S201:V201)</f>
        <v>12</v>
      </c>
    </row>
    <row r="202" spans="1:23" x14ac:dyDescent="0.25">
      <c r="A202" s="25">
        <v>5007</v>
      </c>
      <c r="B202" s="25" t="str">
        <f>VLOOKUP($A202,Para!$D$1:$E$996,2,FALSE)</f>
        <v>BC Delrue JP Oostende</v>
      </c>
      <c r="C202" s="18">
        <f>VLOOKUP($A202,'Score Algemeen'!$A$3:$S$968,5,FALSE)</f>
        <v>10</v>
      </c>
      <c r="D202" s="18">
        <f>VLOOKUP($A202,'Score Algemeen'!$A:$S,10,FALSE)</f>
        <v>1</v>
      </c>
      <c r="E202" s="18">
        <f>VLOOKUP($A202,'Score Algemeen'!$A:$S,19,FALSE)</f>
        <v>1</v>
      </c>
      <c r="F202" s="6">
        <f>IF(VLOOKUP($A202,Resultaten!$A:$P,10,FALSE)&gt;34,5,IF(VLOOKUP($A202,Resultaten!$A:$P,10,FALSE)&gt;26,10,IF(VLOOKUP($A202,Resultaten!$A:$P,10,FALSE)&gt;12,15,IF(VLOOKUP($A202,Resultaten!$A:$P,10,FALSE)&gt;6,20,IF(VLOOKUP($A202,Resultaten!$A:$P,10,FALSE)="",0,25)))))</f>
        <v>0</v>
      </c>
      <c r="G202" s="6">
        <f>IF(VLOOKUP($A202,Resultaten!$A:$P,3,FALSE)&gt;34,1,IF(VLOOKUP($A202,Resultaten!$A:$P,3,FALSE)&gt;26,2,IF(VLOOKUP($A202,Resultaten!$A:$P,3,FALSE)&gt;12,3,IF(VLOOKUP($A202,Resultaten!$A:$P,3,FALSE)&gt;6,4,IF(VLOOKUP($A202,Resultaten!$A:$P,3,FALSE)="",0,5)))))</f>
        <v>0</v>
      </c>
      <c r="H202" s="6">
        <f>IF(VLOOKUP($A202,Resultaten!$A:$P,11,FALSE)&gt;38,5,IF(VLOOKUP($A202,Resultaten!$A:$P,11,FALSE)&gt;28,10,IF(VLOOKUP($A202,Resultaten!$A:$P,11,FALSE)&gt;12,15,IF(VLOOKUP($A202,Resultaten!$A:$P,11,FALSE)&gt;6,20,IF(VLOOKUP($A202,Resultaten!$A:$P,11,FALSE)="",0,25)))))</f>
        <v>0</v>
      </c>
      <c r="I202" s="6">
        <f>IF(VLOOKUP($A202,Resultaten!$A:$P,4,FALSE)&gt;38,1,IF(VLOOKUP($A202,Resultaten!$A:$P,4,FALSE)&gt;28,2,IF(VLOOKUP($A202,Resultaten!$A:$P,4,FALSE)&gt;12,3,IF(VLOOKUP($A202,Resultaten!$A:$P,4,FALSE)&gt;6,4,IF(VLOOKUP($A202,Resultaten!$A:$P,4,FALSE)="",0,5)))))</f>
        <v>0</v>
      </c>
      <c r="J202" s="6">
        <f>IF(ISERROR(VLOOKUP($A202,BNT!$A:$H,5,FALSE)=TRUE),0,IF(VLOOKUP($A202,BNT!$A:$H,5,FALSE)="JA",2,0))</f>
        <v>0</v>
      </c>
      <c r="K202" s="6">
        <f>IF(ISERROR(VLOOKUP($A202,BNT!$A:$H,4,FALSE)=TRUE),0,IF(VLOOKUP($A202,BNT!$A:$H,4,FALSE)="JA",1,0))</f>
        <v>0</v>
      </c>
      <c r="L202" s="10">
        <f>SUM(C202:E202)+SUM(F202:K202)</f>
        <v>12</v>
      </c>
      <c r="M202" s="7">
        <f>IF(VLOOKUP($A202,Resultaten!$A:$P,11,FALSE)&gt;38,5,IF(VLOOKUP($A202,Resultaten!$A:$P,11,FALSE)&gt;28,10,IF(VLOOKUP($A202,Resultaten!$A:$P,11,FALSE)&gt;12,15,IF(VLOOKUP($A202,Resultaten!$A:$P,11,FALSE)&gt;6,20,IF(VLOOKUP($A202,Resultaten!$A:$P,11,FALSE)="",0,25)))))</f>
        <v>0</v>
      </c>
      <c r="N202" s="7">
        <f>IF(VLOOKUP($A202,Resultaten!$A:$P,12,FALSE)&gt;38,5,IF(VLOOKUP($A202,Resultaten!$A:$P,12,FALSE)&gt;28,10,IF(VLOOKUP($A202,Resultaten!$A:$P,12,FALSE)&gt;12,15,IF(VLOOKUP($A202,Resultaten!$A:$P,12,FALSE)&gt;6,20,IF(VLOOKUP($A202,Resultaten!$A:$P,12,FALSE)="",0,25)))))</f>
        <v>0</v>
      </c>
      <c r="O202" s="7">
        <f>IF(VLOOKUP($A202,Resultaten!$A:$P,5,FALSE)&gt;38,2,IF(VLOOKUP($A202,Resultaten!$A:$P,5,FALSE)&gt;28,4,IF(VLOOKUP($A202,Resultaten!$A:$P,5,FALSE)&gt;12,6,IF(VLOOKUP($A202,Resultaten!$A:$P,5,FALSE)&gt;6,8,IF(VLOOKUP($A202,Resultaten!$A:$P,5,FALSE)="",0,10)))))</f>
        <v>0</v>
      </c>
      <c r="P202" s="7">
        <f>IF(ISERROR(VLOOKUP($A202,BNT!$A:$H,4,FALSE)=TRUE),0,IF(VLOOKUP($A202,BNT!$A:$H,4,FALSE)="JA",2,0))</f>
        <v>0</v>
      </c>
      <c r="Q202" s="7">
        <f>IF(ISERROR(VLOOKUP($A202,BNT!$A:$H,3,FALSE)=TRUE),0,IF(VLOOKUP($A202,BNT!$A:$H,3,FALSE)="JA",1,0))</f>
        <v>0</v>
      </c>
      <c r="R202" s="16">
        <f>SUM(C202:E202)+SUM(M202:Q202)</f>
        <v>12</v>
      </c>
      <c r="S202" s="12">
        <f>IF(VLOOKUP($A202,Resultaten!$A:$P,12,FALSE)&gt;38,5,IF(VLOOKUP($A202,Resultaten!$A:$P,12,FALSE)&gt;28,10,IF(VLOOKUP($A202,Resultaten!$A:$P,12,FALSE)&gt;12,15,IF(VLOOKUP($A202,Resultaten!$A:$P,12,FALSE)&gt;6,20,IF(VLOOKUP($A202,Resultaten!$A:$P,12,FALSE)="",0,25)))))</f>
        <v>0</v>
      </c>
      <c r="T202" s="12">
        <f>IF(VLOOKUP($A202,Resultaten!$A:$P,13,FALSE)&gt;38,5,IF(VLOOKUP($A202,Resultaten!$A:$P,13,FALSE)&gt;28,10,IF(VLOOKUP($A202,Resultaten!$A:$P,13,FALSE)&gt;12,15,IF(VLOOKUP($A202,Resultaten!$A:$P,13,FALSE)&gt;6,20,IF(VLOOKUP($A202,Resultaten!$A:$P,13,FALSE)="",0,25)))))</f>
        <v>0</v>
      </c>
      <c r="U202" s="12">
        <f>IF(VLOOKUP($A202,Resultaten!$A:$P,6,FALSE)&gt;38,2,IF(VLOOKUP($A202,Resultaten!$A:$P,6,FALSE)&gt;28,4,IF(VLOOKUP($A202,Resultaten!$A:$P,6,FALSE)&gt;12,6,IF(VLOOKUP($A202,Resultaten!$A:$P,6,FALSE)&gt;6,8,IF(VLOOKUP($A202,Resultaten!$A:$P,6,FALSE)="",0,10)))))</f>
        <v>0</v>
      </c>
      <c r="V202" s="12">
        <f>IF(ISERROR(VLOOKUP($A202,BNT!$A:$H,3,FALSE)=TRUE),0,IF(VLOOKUP($A202,BNT!$A:$H,3,FALSE)="JA",2,0))</f>
        <v>0</v>
      </c>
      <c r="W202" s="14">
        <f>SUM(C202:E202)+SUM(S202:V202)</f>
        <v>12</v>
      </c>
    </row>
    <row r="203" spans="1:23" x14ac:dyDescent="0.25">
      <c r="A203" s="25">
        <v>5036</v>
      </c>
      <c r="B203" s="25" t="str">
        <f>VLOOKUP($A203,Para!$D$1:$E$996,2,FALSE)</f>
        <v>WIZ Basket Leuven</v>
      </c>
      <c r="C203" s="18">
        <f>VLOOKUP($A203,'Score Algemeen'!$A$3:$S$968,5,FALSE)</f>
        <v>10</v>
      </c>
      <c r="D203" s="18">
        <f>VLOOKUP($A203,'Score Algemeen'!$A:$S,10,FALSE)</f>
        <v>1</v>
      </c>
      <c r="E203" s="18">
        <f>VLOOKUP($A203,'Score Algemeen'!$A:$S,19,FALSE)</f>
        <v>1</v>
      </c>
      <c r="F203" s="6">
        <f>IF(VLOOKUP($A203,Resultaten!$A:$P,10,FALSE)&gt;34,5,IF(VLOOKUP($A203,Resultaten!$A:$P,10,FALSE)&gt;26,10,IF(VLOOKUP($A203,Resultaten!$A:$P,10,FALSE)&gt;12,15,IF(VLOOKUP($A203,Resultaten!$A:$P,10,FALSE)&gt;6,20,IF(VLOOKUP($A203,Resultaten!$A:$P,10,FALSE)="",0,25)))))</f>
        <v>0</v>
      </c>
      <c r="G203" s="6">
        <f>IF(VLOOKUP($A203,Resultaten!$A:$P,3,FALSE)&gt;34,1,IF(VLOOKUP($A203,Resultaten!$A:$P,3,FALSE)&gt;26,2,IF(VLOOKUP($A203,Resultaten!$A:$P,3,FALSE)&gt;12,3,IF(VLOOKUP($A203,Resultaten!$A:$P,3,FALSE)&gt;6,4,IF(VLOOKUP($A203,Resultaten!$A:$P,3,FALSE)="",0,5)))))</f>
        <v>0</v>
      </c>
      <c r="H203" s="6">
        <f>IF(VLOOKUP($A203,Resultaten!$A:$P,11,FALSE)&gt;38,5,IF(VLOOKUP($A203,Resultaten!$A:$P,11,FALSE)&gt;28,10,IF(VLOOKUP($A203,Resultaten!$A:$P,11,FALSE)&gt;12,15,IF(VLOOKUP($A203,Resultaten!$A:$P,11,FALSE)&gt;6,20,IF(VLOOKUP($A203,Resultaten!$A:$P,11,FALSE)="",0,25)))))</f>
        <v>0</v>
      </c>
      <c r="I203" s="6">
        <f>IF(VLOOKUP($A203,Resultaten!$A:$P,4,FALSE)&gt;38,1,IF(VLOOKUP($A203,Resultaten!$A:$P,4,FALSE)&gt;28,2,IF(VLOOKUP($A203,Resultaten!$A:$P,4,FALSE)&gt;12,3,IF(VLOOKUP($A203,Resultaten!$A:$P,4,FALSE)&gt;6,4,IF(VLOOKUP($A203,Resultaten!$A:$P,4,FALSE)="",0,5)))))</f>
        <v>0</v>
      </c>
      <c r="J203" s="6">
        <f>IF(ISERROR(VLOOKUP($A203,BNT!$A:$H,5,FALSE)=TRUE),0,IF(VLOOKUP($A203,BNT!$A:$H,5,FALSE)="JA",2,0))</f>
        <v>0</v>
      </c>
      <c r="K203" s="6">
        <f>IF(ISERROR(VLOOKUP($A203,BNT!$A:$H,4,FALSE)=TRUE),0,IF(VLOOKUP($A203,BNT!$A:$H,4,FALSE)="JA",1,0))</f>
        <v>0</v>
      </c>
      <c r="L203" s="10">
        <f>SUM(C203:E203)+SUM(F203:K203)</f>
        <v>12</v>
      </c>
      <c r="M203" s="7">
        <f>IF(VLOOKUP($A203,Resultaten!$A:$P,11,FALSE)&gt;38,5,IF(VLOOKUP($A203,Resultaten!$A:$P,11,FALSE)&gt;28,10,IF(VLOOKUP($A203,Resultaten!$A:$P,11,FALSE)&gt;12,15,IF(VLOOKUP($A203,Resultaten!$A:$P,11,FALSE)&gt;6,20,IF(VLOOKUP($A203,Resultaten!$A:$P,11,FALSE)="",0,25)))))</f>
        <v>0</v>
      </c>
      <c r="N203" s="7">
        <f>IF(VLOOKUP($A203,Resultaten!$A:$P,12,FALSE)&gt;38,5,IF(VLOOKUP($A203,Resultaten!$A:$P,12,FALSE)&gt;28,10,IF(VLOOKUP($A203,Resultaten!$A:$P,12,FALSE)&gt;12,15,IF(VLOOKUP($A203,Resultaten!$A:$P,12,FALSE)&gt;6,20,IF(VLOOKUP($A203,Resultaten!$A:$P,12,FALSE)="",0,25)))))</f>
        <v>0</v>
      </c>
      <c r="O203" s="7">
        <f>IF(VLOOKUP($A203,Resultaten!$A:$P,5,FALSE)&gt;38,2,IF(VLOOKUP($A203,Resultaten!$A:$P,5,FALSE)&gt;28,4,IF(VLOOKUP($A203,Resultaten!$A:$P,5,FALSE)&gt;12,6,IF(VLOOKUP($A203,Resultaten!$A:$P,5,FALSE)&gt;6,8,IF(VLOOKUP($A203,Resultaten!$A:$P,5,FALSE)="",0,10)))))</f>
        <v>0</v>
      </c>
      <c r="P203" s="7">
        <f>IF(ISERROR(VLOOKUP($A203,BNT!$A:$H,4,FALSE)=TRUE),0,IF(VLOOKUP($A203,BNT!$A:$H,4,FALSE)="JA",2,0))</f>
        <v>0</v>
      </c>
      <c r="Q203" s="7">
        <f>IF(ISERROR(VLOOKUP($A203,BNT!$A:$H,3,FALSE)=TRUE),0,IF(VLOOKUP($A203,BNT!$A:$H,3,FALSE)="JA",1,0))</f>
        <v>0</v>
      </c>
      <c r="R203" s="16">
        <f>SUM(C203:E203)+SUM(M203:Q203)</f>
        <v>12</v>
      </c>
      <c r="S203" s="12">
        <f>IF(VLOOKUP($A203,Resultaten!$A:$P,12,FALSE)&gt;38,5,IF(VLOOKUP($A203,Resultaten!$A:$P,12,FALSE)&gt;28,10,IF(VLOOKUP($A203,Resultaten!$A:$P,12,FALSE)&gt;12,15,IF(VLOOKUP($A203,Resultaten!$A:$P,12,FALSE)&gt;6,20,IF(VLOOKUP($A203,Resultaten!$A:$P,12,FALSE)="",0,25)))))</f>
        <v>0</v>
      </c>
      <c r="T203" s="12">
        <f>IF(VLOOKUP($A203,Resultaten!$A:$P,13,FALSE)&gt;38,5,IF(VLOOKUP($A203,Resultaten!$A:$P,13,FALSE)&gt;28,10,IF(VLOOKUP($A203,Resultaten!$A:$P,13,FALSE)&gt;12,15,IF(VLOOKUP($A203,Resultaten!$A:$P,13,FALSE)&gt;6,20,IF(VLOOKUP($A203,Resultaten!$A:$P,13,FALSE)="",0,25)))))</f>
        <v>0</v>
      </c>
      <c r="U203" s="12">
        <f>IF(VLOOKUP($A203,Resultaten!$A:$P,6,FALSE)&gt;38,2,IF(VLOOKUP($A203,Resultaten!$A:$P,6,FALSE)&gt;28,4,IF(VLOOKUP($A203,Resultaten!$A:$P,6,FALSE)&gt;12,6,IF(VLOOKUP($A203,Resultaten!$A:$P,6,FALSE)&gt;6,8,IF(VLOOKUP($A203,Resultaten!$A:$P,6,FALSE)="",0,10)))))</f>
        <v>0</v>
      </c>
      <c r="V203" s="12">
        <f>IF(ISERROR(VLOOKUP($A203,BNT!$A:$H,3,FALSE)=TRUE),0,IF(VLOOKUP($A203,BNT!$A:$H,3,FALSE)="JA",2,0))</f>
        <v>0</v>
      </c>
      <c r="W203" s="14">
        <f>SUM(C203:E203)+SUM(S203:V203)</f>
        <v>12</v>
      </c>
    </row>
    <row r="204" spans="1:23" x14ac:dyDescent="0.25">
      <c r="A204" s="25">
        <v>5038</v>
      </c>
      <c r="B204" s="25" t="str">
        <f>VLOOKUP($A204,Para!$D$1:$E$996,2,FALSE)</f>
        <v>Basketbal Club Vikings Lede</v>
      </c>
      <c r="C204" s="18">
        <f>VLOOKUP($A204,'Score Algemeen'!$A$3:$S$968,5,FALSE)</f>
        <v>10</v>
      </c>
      <c r="D204" s="18">
        <f>VLOOKUP($A204,'Score Algemeen'!$A:$S,10,FALSE)</f>
        <v>1</v>
      </c>
      <c r="E204" s="18">
        <f>VLOOKUP($A204,'Score Algemeen'!$A:$S,19,FALSE)</f>
        <v>1</v>
      </c>
      <c r="F204" s="6">
        <f>IF(VLOOKUP($A204,Resultaten!$A:$P,10,FALSE)&gt;34,5,IF(VLOOKUP($A204,Resultaten!$A:$P,10,FALSE)&gt;26,10,IF(VLOOKUP($A204,Resultaten!$A:$P,10,FALSE)&gt;12,15,IF(VLOOKUP($A204,Resultaten!$A:$P,10,FALSE)&gt;6,20,IF(VLOOKUP($A204,Resultaten!$A:$P,10,FALSE)="",0,25)))))</f>
        <v>0</v>
      </c>
      <c r="G204" s="6">
        <f>IF(VLOOKUP($A204,Resultaten!$A:$P,3,FALSE)&gt;34,1,IF(VLOOKUP($A204,Resultaten!$A:$P,3,FALSE)&gt;26,2,IF(VLOOKUP($A204,Resultaten!$A:$P,3,FALSE)&gt;12,3,IF(VLOOKUP($A204,Resultaten!$A:$P,3,FALSE)&gt;6,4,IF(VLOOKUP($A204,Resultaten!$A:$P,3,FALSE)="",0,5)))))</f>
        <v>0</v>
      </c>
      <c r="H204" s="6">
        <f>IF(VLOOKUP($A204,Resultaten!$A:$P,11,FALSE)&gt;38,5,IF(VLOOKUP($A204,Resultaten!$A:$P,11,FALSE)&gt;28,10,IF(VLOOKUP($A204,Resultaten!$A:$P,11,FALSE)&gt;12,15,IF(VLOOKUP($A204,Resultaten!$A:$P,11,FALSE)&gt;6,20,IF(VLOOKUP($A204,Resultaten!$A:$P,11,FALSE)="",0,25)))))</f>
        <v>0</v>
      </c>
      <c r="I204" s="6">
        <f>IF(VLOOKUP($A204,Resultaten!$A:$P,4,FALSE)&gt;38,1,IF(VLOOKUP($A204,Resultaten!$A:$P,4,FALSE)&gt;28,2,IF(VLOOKUP($A204,Resultaten!$A:$P,4,FALSE)&gt;12,3,IF(VLOOKUP($A204,Resultaten!$A:$P,4,FALSE)&gt;6,4,IF(VLOOKUP($A204,Resultaten!$A:$P,4,FALSE)="",0,5)))))</f>
        <v>0</v>
      </c>
      <c r="J204" s="6">
        <f>IF(ISERROR(VLOOKUP($A204,BNT!$A:$H,5,FALSE)=TRUE),0,IF(VLOOKUP($A204,BNT!$A:$H,5,FALSE)="JA",2,0))</f>
        <v>0</v>
      </c>
      <c r="K204" s="6">
        <f>IF(ISERROR(VLOOKUP($A204,BNT!$A:$H,4,FALSE)=TRUE),0,IF(VLOOKUP($A204,BNT!$A:$H,4,FALSE)="JA",1,0))</f>
        <v>0</v>
      </c>
      <c r="L204" s="10">
        <f>SUM(C204:E204)+SUM(F204:K204)</f>
        <v>12</v>
      </c>
      <c r="M204" s="7">
        <f>IF(VLOOKUP($A204,Resultaten!$A:$P,11,FALSE)&gt;38,5,IF(VLOOKUP($A204,Resultaten!$A:$P,11,FALSE)&gt;28,10,IF(VLOOKUP($A204,Resultaten!$A:$P,11,FALSE)&gt;12,15,IF(VLOOKUP($A204,Resultaten!$A:$P,11,FALSE)&gt;6,20,IF(VLOOKUP($A204,Resultaten!$A:$P,11,FALSE)="",0,25)))))</f>
        <v>0</v>
      </c>
      <c r="N204" s="7">
        <f>IF(VLOOKUP($A204,Resultaten!$A:$P,12,FALSE)&gt;38,5,IF(VLOOKUP($A204,Resultaten!$A:$P,12,FALSE)&gt;28,10,IF(VLOOKUP($A204,Resultaten!$A:$P,12,FALSE)&gt;12,15,IF(VLOOKUP($A204,Resultaten!$A:$P,12,FALSE)&gt;6,20,IF(VLOOKUP($A204,Resultaten!$A:$P,12,FALSE)="",0,25)))))</f>
        <v>0</v>
      </c>
      <c r="O204" s="7">
        <f>IF(VLOOKUP($A204,Resultaten!$A:$P,5,FALSE)&gt;38,2,IF(VLOOKUP($A204,Resultaten!$A:$P,5,FALSE)&gt;28,4,IF(VLOOKUP($A204,Resultaten!$A:$P,5,FALSE)&gt;12,6,IF(VLOOKUP($A204,Resultaten!$A:$P,5,FALSE)&gt;6,8,IF(VLOOKUP($A204,Resultaten!$A:$P,5,FALSE)="",0,10)))))</f>
        <v>0</v>
      </c>
      <c r="P204" s="7">
        <f>IF(ISERROR(VLOOKUP($A204,BNT!$A:$H,4,FALSE)=TRUE),0,IF(VLOOKUP($A204,BNT!$A:$H,4,FALSE)="JA",2,0))</f>
        <v>0</v>
      </c>
      <c r="Q204" s="7">
        <f>IF(ISERROR(VLOOKUP($A204,BNT!$A:$H,3,FALSE)=TRUE),0,IF(VLOOKUP($A204,BNT!$A:$H,3,FALSE)="JA",1,0))</f>
        <v>0</v>
      </c>
      <c r="R204" s="16">
        <f>SUM(C204:E204)+SUM(M204:Q204)</f>
        <v>12</v>
      </c>
      <c r="S204" s="12">
        <f>IF(VLOOKUP($A204,Resultaten!$A:$P,12,FALSE)&gt;38,5,IF(VLOOKUP($A204,Resultaten!$A:$P,12,FALSE)&gt;28,10,IF(VLOOKUP($A204,Resultaten!$A:$P,12,FALSE)&gt;12,15,IF(VLOOKUP($A204,Resultaten!$A:$P,12,FALSE)&gt;6,20,IF(VLOOKUP($A204,Resultaten!$A:$P,12,FALSE)="",0,25)))))</f>
        <v>0</v>
      </c>
      <c r="T204" s="12">
        <f>IF(VLOOKUP($A204,Resultaten!$A:$P,13,FALSE)&gt;38,5,IF(VLOOKUP($A204,Resultaten!$A:$P,13,FALSE)&gt;28,10,IF(VLOOKUP($A204,Resultaten!$A:$P,13,FALSE)&gt;12,15,IF(VLOOKUP($A204,Resultaten!$A:$P,13,FALSE)&gt;6,20,IF(VLOOKUP($A204,Resultaten!$A:$P,13,FALSE)="",0,25)))))</f>
        <v>0</v>
      </c>
      <c r="U204" s="12">
        <f>IF(VLOOKUP($A204,Resultaten!$A:$P,6,FALSE)&gt;38,2,IF(VLOOKUP($A204,Resultaten!$A:$P,6,FALSE)&gt;28,4,IF(VLOOKUP($A204,Resultaten!$A:$P,6,FALSE)&gt;12,6,IF(VLOOKUP($A204,Resultaten!$A:$P,6,FALSE)&gt;6,8,IF(VLOOKUP($A204,Resultaten!$A:$P,6,FALSE)="",0,10)))))</f>
        <v>0</v>
      </c>
      <c r="V204" s="12">
        <f>IF(ISERROR(VLOOKUP($A204,BNT!$A:$H,3,FALSE)=TRUE),0,IF(VLOOKUP($A204,BNT!$A:$H,3,FALSE)="JA",2,0))</f>
        <v>0</v>
      </c>
      <c r="W204" s="14">
        <f>SUM(C204:E204)+SUM(S204:V204)</f>
        <v>12</v>
      </c>
    </row>
    <row r="205" spans="1:23" x14ac:dyDescent="0.25">
      <c r="A205" s="25">
        <v>5048</v>
      </c>
      <c r="B205" s="25" t="str">
        <f>VLOOKUP($A205,Para!$D$1:$E$996,2,FALSE)</f>
        <v>BBC Lions Gent</v>
      </c>
      <c r="C205" s="18">
        <f>VLOOKUP($A205,'Score Algemeen'!$A$3:$S$968,5,FALSE)</f>
        <v>10</v>
      </c>
      <c r="D205" s="18">
        <f>VLOOKUP($A205,'Score Algemeen'!$A:$S,10,FALSE)</f>
        <v>1</v>
      </c>
      <c r="E205" s="18">
        <f>VLOOKUP($A205,'Score Algemeen'!$A:$S,19,FALSE)</f>
        <v>1</v>
      </c>
      <c r="F205" s="6">
        <f>IF(VLOOKUP($A205,Resultaten!$A:$P,10,FALSE)&gt;34,5,IF(VLOOKUP($A205,Resultaten!$A:$P,10,FALSE)&gt;26,10,IF(VLOOKUP($A205,Resultaten!$A:$P,10,FALSE)&gt;12,15,IF(VLOOKUP($A205,Resultaten!$A:$P,10,FALSE)&gt;6,20,IF(VLOOKUP($A205,Resultaten!$A:$P,10,FALSE)="",0,25)))))</f>
        <v>0</v>
      </c>
      <c r="G205" s="6">
        <f>IF(VLOOKUP($A205,Resultaten!$A:$P,3,FALSE)&gt;34,1,IF(VLOOKUP($A205,Resultaten!$A:$P,3,FALSE)&gt;26,2,IF(VLOOKUP($A205,Resultaten!$A:$P,3,FALSE)&gt;12,3,IF(VLOOKUP($A205,Resultaten!$A:$P,3,FALSE)&gt;6,4,IF(VLOOKUP($A205,Resultaten!$A:$P,3,FALSE)="",0,5)))))</f>
        <v>0</v>
      </c>
      <c r="H205" s="6">
        <f>IF(VLOOKUP($A205,Resultaten!$A:$P,11,FALSE)&gt;38,5,IF(VLOOKUP($A205,Resultaten!$A:$P,11,FALSE)&gt;28,10,IF(VLOOKUP($A205,Resultaten!$A:$P,11,FALSE)&gt;12,15,IF(VLOOKUP($A205,Resultaten!$A:$P,11,FALSE)&gt;6,20,IF(VLOOKUP($A205,Resultaten!$A:$P,11,FALSE)="",0,25)))))</f>
        <v>0</v>
      </c>
      <c r="I205" s="6">
        <f>IF(VLOOKUP($A205,Resultaten!$A:$P,4,FALSE)&gt;38,1,IF(VLOOKUP($A205,Resultaten!$A:$P,4,FALSE)&gt;28,2,IF(VLOOKUP($A205,Resultaten!$A:$P,4,FALSE)&gt;12,3,IF(VLOOKUP($A205,Resultaten!$A:$P,4,FALSE)&gt;6,4,IF(VLOOKUP($A205,Resultaten!$A:$P,4,FALSE)="",0,5)))))</f>
        <v>0</v>
      </c>
      <c r="J205" s="6">
        <f>IF(ISERROR(VLOOKUP($A205,BNT!$A:$H,5,FALSE)=TRUE),0,IF(VLOOKUP($A205,BNT!$A:$H,5,FALSE)="JA",2,0))</f>
        <v>0</v>
      </c>
      <c r="K205" s="6">
        <f>IF(ISERROR(VLOOKUP($A205,BNT!$A:$H,4,FALSE)=TRUE),0,IF(VLOOKUP($A205,BNT!$A:$H,4,FALSE)="JA",1,0))</f>
        <v>0</v>
      </c>
      <c r="L205" s="10">
        <f>SUM(C205:E205)+SUM(F205:K205)</f>
        <v>12</v>
      </c>
      <c r="M205" s="7">
        <f>IF(VLOOKUP($A205,Resultaten!$A:$P,11,FALSE)&gt;38,5,IF(VLOOKUP($A205,Resultaten!$A:$P,11,FALSE)&gt;28,10,IF(VLOOKUP($A205,Resultaten!$A:$P,11,FALSE)&gt;12,15,IF(VLOOKUP($A205,Resultaten!$A:$P,11,FALSE)&gt;6,20,IF(VLOOKUP($A205,Resultaten!$A:$P,11,FALSE)="",0,25)))))</f>
        <v>0</v>
      </c>
      <c r="N205" s="7">
        <f>IF(VLOOKUP($A205,Resultaten!$A:$P,12,FALSE)&gt;38,5,IF(VLOOKUP($A205,Resultaten!$A:$P,12,FALSE)&gt;28,10,IF(VLOOKUP($A205,Resultaten!$A:$P,12,FALSE)&gt;12,15,IF(VLOOKUP($A205,Resultaten!$A:$P,12,FALSE)&gt;6,20,IF(VLOOKUP($A205,Resultaten!$A:$P,12,FALSE)="",0,25)))))</f>
        <v>0</v>
      </c>
      <c r="O205" s="7">
        <f>IF(VLOOKUP($A205,Resultaten!$A:$P,5,FALSE)&gt;38,2,IF(VLOOKUP($A205,Resultaten!$A:$P,5,FALSE)&gt;28,4,IF(VLOOKUP($A205,Resultaten!$A:$P,5,FALSE)&gt;12,6,IF(VLOOKUP($A205,Resultaten!$A:$P,5,FALSE)&gt;6,8,IF(VLOOKUP($A205,Resultaten!$A:$P,5,FALSE)="",0,10)))))</f>
        <v>0</v>
      </c>
      <c r="P205" s="7">
        <f>IF(ISERROR(VLOOKUP($A205,BNT!$A:$H,4,FALSE)=TRUE),0,IF(VLOOKUP($A205,BNT!$A:$H,4,FALSE)="JA",2,0))</f>
        <v>0</v>
      </c>
      <c r="Q205" s="7">
        <f>IF(ISERROR(VLOOKUP($A205,BNT!$A:$H,3,FALSE)=TRUE),0,IF(VLOOKUP($A205,BNT!$A:$H,3,FALSE)="JA",1,0))</f>
        <v>0</v>
      </c>
      <c r="R205" s="16">
        <f>SUM(C205:E205)+SUM(M205:Q205)</f>
        <v>12</v>
      </c>
      <c r="S205" s="12">
        <f>IF(VLOOKUP($A205,Resultaten!$A:$P,12,FALSE)&gt;38,5,IF(VLOOKUP($A205,Resultaten!$A:$P,12,FALSE)&gt;28,10,IF(VLOOKUP($A205,Resultaten!$A:$P,12,FALSE)&gt;12,15,IF(VLOOKUP($A205,Resultaten!$A:$P,12,FALSE)&gt;6,20,IF(VLOOKUP($A205,Resultaten!$A:$P,12,FALSE)="",0,25)))))</f>
        <v>0</v>
      </c>
      <c r="T205" s="12">
        <f>IF(VLOOKUP($A205,Resultaten!$A:$P,13,FALSE)&gt;38,5,IF(VLOOKUP($A205,Resultaten!$A:$P,13,FALSE)&gt;28,10,IF(VLOOKUP($A205,Resultaten!$A:$P,13,FALSE)&gt;12,15,IF(VLOOKUP($A205,Resultaten!$A:$P,13,FALSE)&gt;6,20,IF(VLOOKUP($A205,Resultaten!$A:$P,13,FALSE)="",0,25)))))</f>
        <v>0</v>
      </c>
      <c r="U205" s="12">
        <f>IF(VLOOKUP($A205,Resultaten!$A:$P,6,FALSE)&gt;38,2,IF(VLOOKUP($A205,Resultaten!$A:$P,6,FALSE)&gt;28,4,IF(VLOOKUP($A205,Resultaten!$A:$P,6,FALSE)&gt;12,6,IF(VLOOKUP($A205,Resultaten!$A:$P,6,FALSE)&gt;6,8,IF(VLOOKUP($A205,Resultaten!$A:$P,6,FALSE)="",0,10)))))</f>
        <v>0</v>
      </c>
      <c r="V205" s="12">
        <f>IF(ISERROR(VLOOKUP($A205,BNT!$A:$H,3,FALSE)=TRUE),0,IF(VLOOKUP($A205,BNT!$A:$H,3,FALSE)="JA",2,0))</f>
        <v>0</v>
      </c>
      <c r="W205" s="14">
        <f>SUM(C205:E205)+SUM(S205:V205)</f>
        <v>12</v>
      </c>
    </row>
    <row r="206" spans="1:23" x14ac:dyDescent="0.25">
      <c r="A206" s="25">
        <v>5053</v>
      </c>
      <c r="B206" s="25" t="str">
        <f>VLOOKUP($A206,Para!$D$1:$E$996,2,FALSE)</f>
        <v>Wapper vzw</v>
      </c>
      <c r="C206" s="18">
        <f>VLOOKUP($A206,'Score Algemeen'!$A$3:$S$968,5,FALSE)</f>
        <v>10</v>
      </c>
      <c r="D206" s="18">
        <f>VLOOKUP($A206,'Score Algemeen'!$A:$S,10,FALSE)</f>
        <v>1</v>
      </c>
      <c r="E206" s="18">
        <f>VLOOKUP($A206,'Score Algemeen'!$A:$S,19,FALSE)</f>
        <v>1</v>
      </c>
      <c r="F206" s="6">
        <f>IF(VLOOKUP($A206,Resultaten!$A:$P,10,FALSE)&gt;34,5,IF(VLOOKUP($A206,Resultaten!$A:$P,10,FALSE)&gt;26,10,IF(VLOOKUP($A206,Resultaten!$A:$P,10,FALSE)&gt;12,15,IF(VLOOKUP($A206,Resultaten!$A:$P,10,FALSE)&gt;6,20,IF(VLOOKUP($A206,Resultaten!$A:$P,10,FALSE)="",0,25)))))</f>
        <v>0</v>
      </c>
      <c r="G206" s="6">
        <f>IF(VLOOKUP($A206,Resultaten!$A:$P,3,FALSE)&gt;34,1,IF(VLOOKUP($A206,Resultaten!$A:$P,3,FALSE)&gt;26,2,IF(VLOOKUP($A206,Resultaten!$A:$P,3,FALSE)&gt;12,3,IF(VLOOKUP($A206,Resultaten!$A:$P,3,FALSE)&gt;6,4,IF(VLOOKUP($A206,Resultaten!$A:$P,3,FALSE)="",0,5)))))</f>
        <v>0</v>
      </c>
      <c r="H206" s="6">
        <f>IF(VLOOKUP($A206,Resultaten!$A:$P,11,FALSE)&gt;38,5,IF(VLOOKUP($A206,Resultaten!$A:$P,11,FALSE)&gt;28,10,IF(VLOOKUP($A206,Resultaten!$A:$P,11,FALSE)&gt;12,15,IF(VLOOKUP($A206,Resultaten!$A:$P,11,FALSE)&gt;6,20,IF(VLOOKUP($A206,Resultaten!$A:$P,11,FALSE)="",0,25)))))</f>
        <v>0</v>
      </c>
      <c r="I206" s="6">
        <f>IF(VLOOKUP($A206,Resultaten!$A:$P,4,FALSE)&gt;38,1,IF(VLOOKUP($A206,Resultaten!$A:$P,4,FALSE)&gt;28,2,IF(VLOOKUP($A206,Resultaten!$A:$P,4,FALSE)&gt;12,3,IF(VLOOKUP($A206,Resultaten!$A:$P,4,FALSE)&gt;6,4,IF(VLOOKUP($A206,Resultaten!$A:$P,4,FALSE)="",0,5)))))</f>
        <v>0</v>
      </c>
      <c r="J206" s="6">
        <f>IF(ISERROR(VLOOKUP($A206,BNT!$A:$H,5,FALSE)=TRUE),0,IF(VLOOKUP($A206,BNT!$A:$H,5,FALSE)="JA",2,0))</f>
        <v>0</v>
      </c>
      <c r="K206" s="6">
        <f>IF(ISERROR(VLOOKUP($A206,BNT!$A:$H,4,FALSE)=TRUE),0,IF(VLOOKUP($A206,BNT!$A:$H,4,FALSE)="JA",1,0))</f>
        <v>0</v>
      </c>
      <c r="L206" s="10">
        <f>SUM(C206:E206)+SUM(F206:K206)</f>
        <v>12</v>
      </c>
      <c r="M206" s="7">
        <f>IF(VLOOKUP($A206,Resultaten!$A:$P,11,FALSE)&gt;38,5,IF(VLOOKUP($A206,Resultaten!$A:$P,11,FALSE)&gt;28,10,IF(VLOOKUP($A206,Resultaten!$A:$P,11,FALSE)&gt;12,15,IF(VLOOKUP($A206,Resultaten!$A:$P,11,FALSE)&gt;6,20,IF(VLOOKUP($A206,Resultaten!$A:$P,11,FALSE)="",0,25)))))</f>
        <v>0</v>
      </c>
      <c r="N206" s="7">
        <f>IF(VLOOKUP($A206,Resultaten!$A:$P,12,FALSE)&gt;38,5,IF(VLOOKUP($A206,Resultaten!$A:$P,12,FALSE)&gt;28,10,IF(VLOOKUP($A206,Resultaten!$A:$P,12,FALSE)&gt;12,15,IF(VLOOKUP($A206,Resultaten!$A:$P,12,FALSE)&gt;6,20,IF(VLOOKUP($A206,Resultaten!$A:$P,12,FALSE)="",0,25)))))</f>
        <v>0</v>
      </c>
      <c r="O206" s="7">
        <f>IF(VLOOKUP($A206,Resultaten!$A:$P,5,FALSE)&gt;38,2,IF(VLOOKUP($A206,Resultaten!$A:$P,5,FALSE)&gt;28,4,IF(VLOOKUP($A206,Resultaten!$A:$P,5,FALSE)&gt;12,6,IF(VLOOKUP($A206,Resultaten!$A:$P,5,FALSE)&gt;6,8,IF(VLOOKUP($A206,Resultaten!$A:$P,5,FALSE)="",0,10)))))</f>
        <v>0</v>
      </c>
      <c r="P206" s="7">
        <f>IF(ISERROR(VLOOKUP($A206,BNT!$A:$H,4,FALSE)=TRUE),0,IF(VLOOKUP($A206,BNT!$A:$H,4,FALSE)="JA",2,0))</f>
        <v>0</v>
      </c>
      <c r="Q206" s="7">
        <f>IF(ISERROR(VLOOKUP($A206,BNT!$A:$H,3,FALSE)=TRUE),0,IF(VLOOKUP($A206,BNT!$A:$H,3,FALSE)="JA",1,0))</f>
        <v>0</v>
      </c>
      <c r="R206" s="16">
        <f>SUM(C206:E206)+SUM(M206:Q206)</f>
        <v>12</v>
      </c>
      <c r="S206" s="12">
        <f>IF(VLOOKUP($A206,Resultaten!$A:$P,12,FALSE)&gt;38,5,IF(VLOOKUP($A206,Resultaten!$A:$P,12,FALSE)&gt;28,10,IF(VLOOKUP($A206,Resultaten!$A:$P,12,FALSE)&gt;12,15,IF(VLOOKUP($A206,Resultaten!$A:$P,12,FALSE)&gt;6,20,IF(VLOOKUP($A206,Resultaten!$A:$P,12,FALSE)="",0,25)))))</f>
        <v>0</v>
      </c>
      <c r="T206" s="12">
        <f>IF(VLOOKUP($A206,Resultaten!$A:$P,13,FALSE)&gt;38,5,IF(VLOOKUP($A206,Resultaten!$A:$P,13,FALSE)&gt;28,10,IF(VLOOKUP($A206,Resultaten!$A:$P,13,FALSE)&gt;12,15,IF(VLOOKUP($A206,Resultaten!$A:$P,13,FALSE)&gt;6,20,IF(VLOOKUP($A206,Resultaten!$A:$P,13,FALSE)="",0,25)))))</f>
        <v>0</v>
      </c>
      <c r="U206" s="12">
        <f>IF(VLOOKUP($A206,Resultaten!$A:$P,6,FALSE)&gt;38,2,IF(VLOOKUP($A206,Resultaten!$A:$P,6,FALSE)&gt;28,4,IF(VLOOKUP($A206,Resultaten!$A:$P,6,FALSE)&gt;12,6,IF(VLOOKUP($A206,Resultaten!$A:$P,6,FALSE)&gt;6,8,IF(VLOOKUP($A206,Resultaten!$A:$P,6,FALSE)="",0,10)))))</f>
        <v>0</v>
      </c>
      <c r="V206" s="12">
        <f>IF(ISERROR(VLOOKUP($A206,BNT!$A:$H,3,FALSE)=TRUE),0,IF(VLOOKUP($A206,BNT!$A:$H,3,FALSE)="JA",2,0))</f>
        <v>0</v>
      </c>
      <c r="W206" s="14">
        <f>SUM(C206:E206)+SUM(S206:V206)</f>
        <v>12</v>
      </c>
    </row>
    <row r="207" spans="1:23" x14ac:dyDescent="0.25">
      <c r="A207" s="25">
        <v>5057</v>
      </c>
      <c r="B207" s="25" t="str">
        <f>VLOOKUP($A207,Para!$D$1:$E$996,2,FALSE)</f>
        <v>Helchteren 2020</v>
      </c>
      <c r="C207" s="18">
        <f>VLOOKUP($A207,'Score Algemeen'!$A$3:$S$968,5,FALSE)</f>
        <v>10</v>
      </c>
      <c r="D207" s="18">
        <f>VLOOKUP($A207,'Score Algemeen'!$A:$S,10,FALSE)</f>
        <v>1</v>
      </c>
      <c r="E207" s="18">
        <f>VLOOKUP($A207,'Score Algemeen'!$A:$S,19,FALSE)</f>
        <v>1</v>
      </c>
      <c r="F207" s="6">
        <f>IF(VLOOKUP($A207,Resultaten!$A:$P,10,FALSE)&gt;34,5,IF(VLOOKUP($A207,Resultaten!$A:$P,10,FALSE)&gt;26,10,IF(VLOOKUP($A207,Resultaten!$A:$P,10,FALSE)&gt;12,15,IF(VLOOKUP($A207,Resultaten!$A:$P,10,FALSE)&gt;6,20,IF(VLOOKUP($A207,Resultaten!$A:$P,10,FALSE)="",0,25)))))</f>
        <v>0</v>
      </c>
      <c r="G207" s="6">
        <f>IF(VLOOKUP($A207,Resultaten!$A:$P,3,FALSE)&gt;34,1,IF(VLOOKUP($A207,Resultaten!$A:$P,3,FALSE)&gt;26,2,IF(VLOOKUP($A207,Resultaten!$A:$P,3,FALSE)&gt;12,3,IF(VLOOKUP($A207,Resultaten!$A:$P,3,FALSE)&gt;6,4,IF(VLOOKUP($A207,Resultaten!$A:$P,3,FALSE)="",0,5)))))</f>
        <v>0</v>
      </c>
      <c r="H207" s="6">
        <f>IF(VLOOKUP($A207,Resultaten!$A:$P,11,FALSE)&gt;38,5,IF(VLOOKUP($A207,Resultaten!$A:$P,11,FALSE)&gt;28,10,IF(VLOOKUP($A207,Resultaten!$A:$P,11,FALSE)&gt;12,15,IF(VLOOKUP($A207,Resultaten!$A:$P,11,FALSE)&gt;6,20,IF(VLOOKUP($A207,Resultaten!$A:$P,11,FALSE)="",0,25)))))</f>
        <v>0</v>
      </c>
      <c r="I207" s="6">
        <f>IF(VLOOKUP($A207,Resultaten!$A:$P,4,FALSE)&gt;38,1,IF(VLOOKUP($A207,Resultaten!$A:$P,4,FALSE)&gt;28,2,IF(VLOOKUP($A207,Resultaten!$A:$P,4,FALSE)&gt;12,3,IF(VLOOKUP($A207,Resultaten!$A:$P,4,FALSE)&gt;6,4,IF(VLOOKUP($A207,Resultaten!$A:$P,4,FALSE)="",0,5)))))</f>
        <v>0</v>
      </c>
      <c r="J207" s="6">
        <f>IF(ISERROR(VLOOKUP($A207,BNT!$A:$H,5,FALSE)=TRUE),0,IF(VLOOKUP($A207,BNT!$A:$H,5,FALSE)="JA",2,0))</f>
        <v>0</v>
      </c>
      <c r="K207" s="6">
        <f>IF(ISERROR(VLOOKUP($A207,BNT!$A:$H,4,FALSE)=TRUE),0,IF(VLOOKUP($A207,BNT!$A:$H,4,FALSE)="JA",1,0))</f>
        <v>0</v>
      </c>
      <c r="L207" s="10">
        <f>SUM(C207:E207)+SUM(F207:K207)</f>
        <v>12</v>
      </c>
      <c r="M207" s="7">
        <f>IF(VLOOKUP($A207,Resultaten!$A:$P,11,FALSE)&gt;38,5,IF(VLOOKUP($A207,Resultaten!$A:$P,11,FALSE)&gt;28,10,IF(VLOOKUP($A207,Resultaten!$A:$P,11,FALSE)&gt;12,15,IF(VLOOKUP($A207,Resultaten!$A:$P,11,FALSE)&gt;6,20,IF(VLOOKUP($A207,Resultaten!$A:$P,11,FALSE)="",0,25)))))</f>
        <v>0</v>
      </c>
      <c r="N207" s="7">
        <f>IF(VLOOKUP($A207,Resultaten!$A:$P,12,FALSE)&gt;38,5,IF(VLOOKUP($A207,Resultaten!$A:$P,12,FALSE)&gt;28,10,IF(VLOOKUP($A207,Resultaten!$A:$P,12,FALSE)&gt;12,15,IF(VLOOKUP($A207,Resultaten!$A:$P,12,FALSE)&gt;6,20,IF(VLOOKUP($A207,Resultaten!$A:$P,12,FALSE)="",0,25)))))</f>
        <v>0</v>
      </c>
      <c r="O207" s="7">
        <f>IF(VLOOKUP($A207,Resultaten!$A:$P,5,FALSE)&gt;38,2,IF(VLOOKUP($A207,Resultaten!$A:$P,5,FALSE)&gt;28,4,IF(VLOOKUP($A207,Resultaten!$A:$P,5,FALSE)&gt;12,6,IF(VLOOKUP($A207,Resultaten!$A:$P,5,FALSE)&gt;6,8,IF(VLOOKUP($A207,Resultaten!$A:$P,5,FALSE)="",0,10)))))</f>
        <v>0</v>
      </c>
      <c r="P207" s="7">
        <f>IF(ISERROR(VLOOKUP($A207,BNT!$A:$H,4,FALSE)=TRUE),0,IF(VLOOKUP($A207,BNT!$A:$H,4,FALSE)="JA",2,0))</f>
        <v>0</v>
      </c>
      <c r="Q207" s="7">
        <f>IF(ISERROR(VLOOKUP($A207,BNT!$A:$H,3,FALSE)=TRUE),0,IF(VLOOKUP($A207,BNT!$A:$H,3,FALSE)="JA",1,0))</f>
        <v>0</v>
      </c>
      <c r="R207" s="16">
        <f>SUM(C207:E207)+SUM(M207:Q207)</f>
        <v>12</v>
      </c>
      <c r="S207" s="12">
        <f>IF(VLOOKUP($A207,Resultaten!$A:$P,12,FALSE)&gt;38,5,IF(VLOOKUP($A207,Resultaten!$A:$P,12,FALSE)&gt;28,10,IF(VLOOKUP($A207,Resultaten!$A:$P,12,FALSE)&gt;12,15,IF(VLOOKUP($A207,Resultaten!$A:$P,12,FALSE)&gt;6,20,IF(VLOOKUP($A207,Resultaten!$A:$P,12,FALSE)="",0,25)))))</f>
        <v>0</v>
      </c>
      <c r="T207" s="12">
        <f>IF(VLOOKUP($A207,Resultaten!$A:$P,13,FALSE)&gt;38,5,IF(VLOOKUP($A207,Resultaten!$A:$P,13,FALSE)&gt;28,10,IF(VLOOKUP($A207,Resultaten!$A:$P,13,FALSE)&gt;12,15,IF(VLOOKUP($A207,Resultaten!$A:$P,13,FALSE)&gt;6,20,IF(VLOOKUP($A207,Resultaten!$A:$P,13,FALSE)="",0,25)))))</f>
        <v>0</v>
      </c>
      <c r="U207" s="12">
        <f>IF(VLOOKUP($A207,Resultaten!$A:$P,6,FALSE)&gt;38,2,IF(VLOOKUP($A207,Resultaten!$A:$P,6,FALSE)&gt;28,4,IF(VLOOKUP($A207,Resultaten!$A:$P,6,FALSE)&gt;12,6,IF(VLOOKUP($A207,Resultaten!$A:$P,6,FALSE)&gt;6,8,IF(VLOOKUP($A207,Resultaten!$A:$P,6,FALSE)="",0,10)))))</f>
        <v>0</v>
      </c>
      <c r="V207" s="12">
        <f>IF(ISERROR(VLOOKUP($A207,BNT!$A:$H,3,FALSE)=TRUE),0,IF(VLOOKUP($A207,BNT!$A:$H,3,FALSE)="JA",2,0))</f>
        <v>0</v>
      </c>
      <c r="W207" s="14">
        <f>SUM(C207:E207)+SUM(S207:V207)</f>
        <v>12</v>
      </c>
    </row>
    <row r="208" spans="1:23" x14ac:dyDescent="0.25">
      <c r="A208" s="25">
        <v>5058</v>
      </c>
      <c r="B208" s="25" t="str">
        <f>VLOOKUP($A208,Para!$D$1:$E$996,2,FALSE)</f>
        <v>B-Ballers Diksmuide</v>
      </c>
      <c r="C208" s="18">
        <f>VLOOKUP($A208,'Score Algemeen'!$A$3:$S$968,5,FALSE)</f>
        <v>10</v>
      </c>
      <c r="D208" s="18">
        <f>VLOOKUP($A208,'Score Algemeen'!$A:$S,10,FALSE)</f>
        <v>1</v>
      </c>
      <c r="E208" s="18">
        <f>VLOOKUP($A208,'Score Algemeen'!$A:$S,19,FALSE)</f>
        <v>1</v>
      </c>
      <c r="F208" s="6">
        <f>IF(VLOOKUP($A208,Resultaten!$A:$P,10,FALSE)&gt;34,5,IF(VLOOKUP($A208,Resultaten!$A:$P,10,FALSE)&gt;26,10,IF(VLOOKUP($A208,Resultaten!$A:$P,10,FALSE)&gt;12,15,IF(VLOOKUP($A208,Resultaten!$A:$P,10,FALSE)&gt;6,20,IF(VLOOKUP($A208,Resultaten!$A:$P,10,FALSE)="",0,25)))))</f>
        <v>0</v>
      </c>
      <c r="G208" s="6">
        <f>IF(VLOOKUP($A208,Resultaten!$A:$P,3,FALSE)&gt;34,1,IF(VLOOKUP($A208,Resultaten!$A:$P,3,FALSE)&gt;26,2,IF(VLOOKUP($A208,Resultaten!$A:$P,3,FALSE)&gt;12,3,IF(VLOOKUP($A208,Resultaten!$A:$P,3,FALSE)&gt;6,4,IF(VLOOKUP($A208,Resultaten!$A:$P,3,FALSE)="",0,5)))))</f>
        <v>0</v>
      </c>
      <c r="H208" s="6">
        <f>IF(VLOOKUP($A208,Resultaten!$A:$P,11,FALSE)&gt;38,5,IF(VLOOKUP($A208,Resultaten!$A:$P,11,FALSE)&gt;28,10,IF(VLOOKUP($A208,Resultaten!$A:$P,11,FALSE)&gt;12,15,IF(VLOOKUP($A208,Resultaten!$A:$P,11,FALSE)&gt;6,20,IF(VLOOKUP($A208,Resultaten!$A:$P,11,FALSE)="",0,25)))))</f>
        <v>0</v>
      </c>
      <c r="I208" s="6">
        <f>IF(VLOOKUP($A208,Resultaten!$A:$P,4,FALSE)&gt;38,1,IF(VLOOKUP($A208,Resultaten!$A:$P,4,FALSE)&gt;28,2,IF(VLOOKUP($A208,Resultaten!$A:$P,4,FALSE)&gt;12,3,IF(VLOOKUP($A208,Resultaten!$A:$P,4,FALSE)&gt;6,4,IF(VLOOKUP($A208,Resultaten!$A:$P,4,FALSE)="",0,5)))))</f>
        <v>0</v>
      </c>
      <c r="J208" s="6">
        <f>IF(ISERROR(VLOOKUP($A208,BNT!$A:$H,5,FALSE)=TRUE),0,IF(VLOOKUP($A208,BNT!$A:$H,5,FALSE)="JA",2,0))</f>
        <v>0</v>
      </c>
      <c r="K208" s="6">
        <f>IF(ISERROR(VLOOKUP($A208,BNT!$A:$H,4,FALSE)=TRUE),0,IF(VLOOKUP($A208,BNT!$A:$H,4,FALSE)="JA",1,0))</f>
        <v>0</v>
      </c>
      <c r="L208" s="10">
        <f>SUM(C208:E208)+SUM(F208:K208)</f>
        <v>12</v>
      </c>
      <c r="M208" s="7">
        <f>IF(VLOOKUP($A208,Resultaten!$A:$P,11,FALSE)&gt;38,5,IF(VLOOKUP($A208,Resultaten!$A:$P,11,FALSE)&gt;28,10,IF(VLOOKUP($A208,Resultaten!$A:$P,11,FALSE)&gt;12,15,IF(VLOOKUP($A208,Resultaten!$A:$P,11,FALSE)&gt;6,20,IF(VLOOKUP($A208,Resultaten!$A:$P,11,FALSE)="",0,25)))))</f>
        <v>0</v>
      </c>
      <c r="N208" s="7">
        <f>IF(VLOOKUP($A208,Resultaten!$A:$P,12,FALSE)&gt;38,5,IF(VLOOKUP($A208,Resultaten!$A:$P,12,FALSE)&gt;28,10,IF(VLOOKUP($A208,Resultaten!$A:$P,12,FALSE)&gt;12,15,IF(VLOOKUP($A208,Resultaten!$A:$P,12,FALSE)&gt;6,20,IF(VLOOKUP($A208,Resultaten!$A:$P,12,FALSE)="",0,25)))))</f>
        <v>0</v>
      </c>
      <c r="O208" s="7">
        <f>IF(VLOOKUP($A208,Resultaten!$A:$P,5,FALSE)&gt;38,2,IF(VLOOKUP($A208,Resultaten!$A:$P,5,FALSE)&gt;28,4,IF(VLOOKUP($A208,Resultaten!$A:$P,5,FALSE)&gt;12,6,IF(VLOOKUP($A208,Resultaten!$A:$P,5,FALSE)&gt;6,8,IF(VLOOKUP($A208,Resultaten!$A:$P,5,FALSE)="",0,10)))))</f>
        <v>0</v>
      </c>
      <c r="P208" s="7">
        <f>IF(ISERROR(VLOOKUP($A208,BNT!$A:$H,4,FALSE)=TRUE),0,IF(VLOOKUP($A208,BNT!$A:$H,4,FALSE)="JA",2,0))</f>
        <v>0</v>
      </c>
      <c r="Q208" s="7">
        <f>IF(ISERROR(VLOOKUP($A208,BNT!$A:$H,3,FALSE)=TRUE),0,IF(VLOOKUP($A208,BNT!$A:$H,3,FALSE)="JA",1,0))</f>
        <v>0</v>
      </c>
      <c r="R208" s="16">
        <f>SUM(C208:E208)+SUM(M208:Q208)</f>
        <v>12</v>
      </c>
      <c r="S208" s="12">
        <f>IF(VLOOKUP($A208,Resultaten!$A:$P,12,FALSE)&gt;38,5,IF(VLOOKUP($A208,Resultaten!$A:$P,12,FALSE)&gt;28,10,IF(VLOOKUP($A208,Resultaten!$A:$P,12,FALSE)&gt;12,15,IF(VLOOKUP($A208,Resultaten!$A:$P,12,FALSE)&gt;6,20,IF(VLOOKUP($A208,Resultaten!$A:$P,12,FALSE)="",0,25)))))</f>
        <v>0</v>
      </c>
      <c r="T208" s="12">
        <f>IF(VLOOKUP($A208,Resultaten!$A:$P,13,FALSE)&gt;38,5,IF(VLOOKUP($A208,Resultaten!$A:$P,13,FALSE)&gt;28,10,IF(VLOOKUP($A208,Resultaten!$A:$P,13,FALSE)&gt;12,15,IF(VLOOKUP($A208,Resultaten!$A:$P,13,FALSE)&gt;6,20,IF(VLOOKUP($A208,Resultaten!$A:$P,13,FALSE)="",0,25)))))</f>
        <v>0</v>
      </c>
      <c r="U208" s="12">
        <f>IF(VLOOKUP($A208,Resultaten!$A:$P,6,FALSE)&gt;38,2,IF(VLOOKUP($A208,Resultaten!$A:$P,6,FALSE)&gt;28,4,IF(VLOOKUP($A208,Resultaten!$A:$P,6,FALSE)&gt;12,6,IF(VLOOKUP($A208,Resultaten!$A:$P,6,FALSE)&gt;6,8,IF(VLOOKUP($A208,Resultaten!$A:$P,6,FALSE)="",0,10)))))</f>
        <v>0</v>
      </c>
      <c r="V208" s="12">
        <f>IF(ISERROR(VLOOKUP($A208,BNT!$A:$H,3,FALSE)=TRUE),0,IF(VLOOKUP($A208,BNT!$A:$H,3,FALSE)="JA",2,0))</f>
        <v>0</v>
      </c>
      <c r="W208" s="14">
        <f>SUM(C208:E208)+SUM(S208:V208)</f>
        <v>12</v>
      </c>
    </row>
    <row r="209" spans="1:23" x14ac:dyDescent="0.25">
      <c r="A209" s="25">
        <v>5061</v>
      </c>
      <c r="B209" s="25" t="str">
        <f>VLOOKUP($A209,Para!$D$1:$E$996,2,FALSE)</f>
        <v>BT Lauwe</v>
      </c>
      <c r="C209" s="18">
        <f>VLOOKUP($A209,'Score Algemeen'!$A$3:$S$968,5,FALSE)</f>
        <v>10</v>
      </c>
      <c r="D209" s="18">
        <f>VLOOKUP($A209,'Score Algemeen'!$A:$S,10,FALSE)</f>
        <v>1</v>
      </c>
      <c r="E209" s="18">
        <f>VLOOKUP($A209,'Score Algemeen'!$A:$S,19,FALSE)</f>
        <v>1</v>
      </c>
      <c r="F209" s="6">
        <f>IF(VLOOKUP($A209,Resultaten!$A:$P,10,FALSE)&gt;34,5,IF(VLOOKUP($A209,Resultaten!$A:$P,10,FALSE)&gt;26,10,IF(VLOOKUP($A209,Resultaten!$A:$P,10,FALSE)&gt;12,15,IF(VLOOKUP($A209,Resultaten!$A:$P,10,FALSE)&gt;6,20,IF(VLOOKUP($A209,Resultaten!$A:$P,10,FALSE)="",0,25)))))</f>
        <v>0</v>
      </c>
      <c r="G209" s="6">
        <f>IF(VLOOKUP($A209,Resultaten!$A:$P,3,FALSE)&gt;34,1,IF(VLOOKUP($A209,Resultaten!$A:$P,3,FALSE)&gt;26,2,IF(VLOOKUP($A209,Resultaten!$A:$P,3,FALSE)&gt;12,3,IF(VLOOKUP($A209,Resultaten!$A:$P,3,FALSE)&gt;6,4,IF(VLOOKUP($A209,Resultaten!$A:$P,3,FALSE)="",0,5)))))</f>
        <v>0</v>
      </c>
      <c r="H209" s="6">
        <f>IF(VLOOKUP($A209,Resultaten!$A:$P,11,FALSE)&gt;38,5,IF(VLOOKUP($A209,Resultaten!$A:$P,11,FALSE)&gt;28,10,IF(VLOOKUP($A209,Resultaten!$A:$P,11,FALSE)&gt;12,15,IF(VLOOKUP($A209,Resultaten!$A:$P,11,FALSE)&gt;6,20,IF(VLOOKUP($A209,Resultaten!$A:$P,11,FALSE)="",0,25)))))</f>
        <v>0</v>
      </c>
      <c r="I209" s="6">
        <f>IF(VLOOKUP($A209,Resultaten!$A:$P,4,FALSE)&gt;38,1,IF(VLOOKUP($A209,Resultaten!$A:$P,4,FALSE)&gt;28,2,IF(VLOOKUP($A209,Resultaten!$A:$P,4,FALSE)&gt;12,3,IF(VLOOKUP($A209,Resultaten!$A:$P,4,FALSE)&gt;6,4,IF(VLOOKUP($A209,Resultaten!$A:$P,4,FALSE)="",0,5)))))</f>
        <v>0</v>
      </c>
      <c r="J209" s="6">
        <f>IF(ISERROR(VLOOKUP($A209,BNT!$A:$H,5,FALSE)=TRUE),0,IF(VLOOKUP($A209,BNT!$A:$H,5,FALSE)="JA",2,0))</f>
        <v>0</v>
      </c>
      <c r="K209" s="6">
        <f>IF(ISERROR(VLOOKUP($A209,BNT!$A:$H,4,FALSE)=TRUE),0,IF(VLOOKUP($A209,BNT!$A:$H,4,FALSE)="JA",1,0))</f>
        <v>0</v>
      </c>
      <c r="L209" s="10">
        <f>SUM(C209:E209)+SUM(F209:K209)</f>
        <v>12</v>
      </c>
      <c r="M209" s="7">
        <f>IF(VLOOKUP($A209,Resultaten!$A:$P,11,FALSE)&gt;38,5,IF(VLOOKUP($A209,Resultaten!$A:$P,11,FALSE)&gt;28,10,IF(VLOOKUP($A209,Resultaten!$A:$P,11,FALSE)&gt;12,15,IF(VLOOKUP($A209,Resultaten!$A:$P,11,FALSE)&gt;6,20,IF(VLOOKUP($A209,Resultaten!$A:$P,11,FALSE)="",0,25)))))</f>
        <v>0</v>
      </c>
      <c r="N209" s="7">
        <f>IF(VLOOKUP($A209,Resultaten!$A:$P,12,FALSE)&gt;38,5,IF(VLOOKUP($A209,Resultaten!$A:$P,12,FALSE)&gt;28,10,IF(VLOOKUP($A209,Resultaten!$A:$P,12,FALSE)&gt;12,15,IF(VLOOKUP($A209,Resultaten!$A:$P,12,FALSE)&gt;6,20,IF(VLOOKUP($A209,Resultaten!$A:$P,12,FALSE)="",0,25)))))</f>
        <v>0</v>
      </c>
      <c r="O209" s="7">
        <f>IF(VLOOKUP($A209,Resultaten!$A:$P,5,FALSE)&gt;38,2,IF(VLOOKUP($A209,Resultaten!$A:$P,5,FALSE)&gt;28,4,IF(VLOOKUP($A209,Resultaten!$A:$P,5,FALSE)&gt;12,6,IF(VLOOKUP($A209,Resultaten!$A:$P,5,FALSE)&gt;6,8,IF(VLOOKUP($A209,Resultaten!$A:$P,5,FALSE)="",0,10)))))</f>
        <v>0</v>
      </c>
      <c r="P209" s="7">
        <f>IF(ISERROR(VLOOKUP($A209,BNT!$A:$H,4,FALSE)=TRUE),0,IF(VLOOKUP($A209,BNT!$A:$H,4,FALSE)="JA",2,0))</f>
        <v>0</v>
      </c>
      <c r="Q209" s="7">
        <f>IF(ISERROR(VLOOKUP($A209,BNT!$A:$H,3,FALSE)=TRUE),0,IF(VLOOKUP($A209,BNT!$A:$H,3,FALSE)="JA",1,0))</f>
        <v>0</v>
      </c>
      <c r="R209" s="16">
        <f>SUM(C209:E209)+SUM(M209:Q209)</f>
        <v>12</v>
      </c>
      <c r="S209" s="12">
        <f>IF(VLOOKUP($A209,Resultaten!$A:$P,12,FALSE)&gt;38,5,IF(VLOOKUP($A209,Resultaten!$A:$P,12,FALSE)&gt;28,10,IF(VLOOKUP($A209,Resultaten!$A:$P,12,FALSE)&gt;12,15,IF(VLOOKUP($A209,Resultaten!$A:$P,12,FALSE)&gt;6,20,IF(VLOOKUP($A209,Resultaten!$A:$P,12,FALSE)="",0,25)))))</f>
        <v>0</v>
      </c>
      <c r="T209" s="12">
        <f>IF(VLOOKUP($A209,Resultaten!$A:$P,13,FALSE)&gt;38,5,IF(VLOOKUP($A209,Resultaten!$A:$P,13,FALSE)&gt;28,10,IF(VLOOKUP($A209,Resultaten!$A:$P,13,FALSE)&gt;12,15,IF(VLOOKUP($A209,Resultaten!$A:$P,13,FALSE)&gt;6,20,IF(VLOOKUP($A209,Resultaten!$A:$P,13,FALSE)="",0,25)))))</f>
        <v>0</v>
      </c>
      <c r="U209" s="12">
        <f>IF(VLOOKUP($A209,Resultaten!$A:$P,6,FALSE)&gt;38,2,IF(VLOOKUP($A209,Resultaten!$A:$P,6,FALSE)&gt;28,4,IF(VLOOKUP($A209,Resultaten!$A:$P,6,FALSE)&gt;12,6,IF(VLOOKUP($A209,Resultaten!$A:$P,6,FALSE)&gt;6,8,IF(VLOOKUP($A209,Resultaten!$A:$P,6,FALSE)="",0,10)))))</f>
        <v>0</v>
      </c>
      <c r="V209" s="12">
        <f>IF(ISERROR(VLOOKUP($A209,BNT!$A:$H,3,FALSE)=TRUE),0,IF(VLOOKUP($A209,BNT!$A:$H,3,FALSE)="JA",2,0))</f>
        <v>0</v>
      </c>
      <c r="W209" s="14">
        <f>SUM(C209:E209)+SUM(S209:V209)</f>
        <v>12</v>
      </c>
    </row>
    <row r="210" spans="1:23" x14ac:dyDescent="0.25">
      <c r="A210" s="25">
        <v>5063</v>
      </c>
      <c r="B210" s="25" t="str">
        <f>VLOOKUP($A210,Para!$D$1:$E$996,2,FALSE)</f>
        <v>Rolling Thunders Wetteren</v>
      </c>
      <c r="C210" s="18">
        <f>VLOOKUP($A210,'Score Algemeen'!$A$3:$S$968,5,FALSE)</f>
        <v>10</v>
      </c>
      <c r="D210" s="18">
        <f>VLOOKUP($A210,'Score Algemeen'!$A:$S,10,FALSE)</f>
        <v>1</v>
      </c>
      <c r="E210" s="18">
        <f>VLOOKUP($A210,'Score Algemeen'!$A:$S,19,FALSE)</f>
        <v>1</v>
      </c>
      <c r="F210" s="6">
        <f>IF(VLOOKUP($A210,Resultaten!$A:$P,10,FALSE)&gt;34,5,IF(VLOOKUP($A210,Resultaten!$A:$P,10,FALSE)&gt;26,10,IF(VLOOKUP($A210,Resultaten!$A:$P,10,FALSE)&gt;12,15,IF(VLOOKUP($A210,Resultaten!$A:$P,10,FALSE)&gt;6,20,IF(VLOOKUP($A210,Resultaten!$A:$P,10,FALSE)="",0,25)))))</f>
        <v>0</v>
      </c>
      <c r="G210" s="6">
        <f>IF(VLOOKUP($A210,Resultaten!$A:$P,3,FALSE)&gt;34,1,IF(VLOOKUP($A210,Resultaten!$A:$P,3,FALSE)&gt;26,2,IF(VLOOKUP($A210,Resultaten!$A:$P,3,FALSE)&gt;12,3,IF(VLOOKUP($A210,Resultaten!$A:$P,3,FALSE)&gt;6,4,IF(VLOOKUP($A210,Resultaten!$A:$P,3,FALSE)="",0,5)))))</f>
        <v>0</v>
      </c>
      <c r="H210" s="6">
        <f>IF(VLOOKUP($A210,Resultaten!$A:$P,11,FALSE)&gt;38,5,IF(VLOOKUP($A210,Resultaten!$A:$P,11,FALSE)&gt;28,10,IF(VLOOKUP($A210,Resultaten!$A:$P,11,FALSE)&gt;12,15,IF(VLOOKUP($A210,Resultaten!$A:$P,11,FALSE)&gt;6,20,IF(VLOOKUP($A210,Resultaten!$A:$P,11,FALSE)="",0,25)))))</f>
        <v>0</v>
      </c>
      <c r="I210" s="6">
        <f>IF(VLOOKUP($A210,Resultaten!$A:$P,4,FALSE)&gt;38,1,IF(VLOOKUP($A210,Resultaten!$A:$P,4,FALSE)&gt;28,2,IF(VLOOKUP($A210,Resultaten!$A:$P,4,FALSE)&gt;12,3,IF(VLOOKUP($A210,Resultaten!$A:$P,4,FALSE)&gt;6,4,IF(VLOOKUP($A210,Resultaten!$A:$P,4,FALSE)="",0,5)))))</f>
        <v>0</v>
      </c>
      <c r="J210" s="6">
        <f>IF(ISERROR(VLOOKUP($A210,BNT!$A:$H,5,FALSE)=TRUE),0,IF(VLOOKUP($A210,BNT!$A:$H,5,FALSE)="JA",2,0))</f>
        <v>0</v>
      </c>
      <c r="K210" s="6">
        <f>IF(ISERROR(VLOOKUP($A210,BNT!$A:$H,4,FALSE)=TRUE),0,IF(VLOOKUP($A210,BNT!$A:$H,4,FALSE)="JA",1,0))</f>
        <v>0</v>
      </c>
      <c r="L210" s="10">
        <f>SUM(C210:E210)+SUM(F210:K210)</f>
        <v>12</v>
      </c>
      <c r="M210" s="7">
        <f>IF(VLOOKUP($A210,Resultaten!$A:$P,11,FALSE)&gt;38,5,IF(VLOOKUP($A210,Resultaten!$A:$P,11,FALSE)&gt;28,10,IF(VLOOKUP($A210,Resultaten!$A:$P,11,FALSE)&gt;12,15,IF(VLOOKUP($A210,Resultaten!$A:$P,11,FALSE)&gt;6,20,IF(VLOOKUP($A210,Resultaten!$A:$P,11,FALSE)="",0,25)))))</f>
        <v>0</v>
      </c>
      <c r="N210" s="7">
        <f>IF(VLOOKUP($A210,Resultaten!$A:$P,12,FALSE)&gt;38,5,IF(VLOOKUP($A210,Resultaten!$A:$P,12,FALSE)&gt;28,10,IF(VLOOKUP($A210,Resultaten!$A:$P,12,FALSE)&gt;12,15,IF(VLOOKUP($A210,Resultaten!$A:$P,12,FALSE)&gt;6,20,IF(VLOOKUP($A210,Resultaten!$A:$P,12,FALSE)="",0,25)))))</f>
        <v>0</v>
      </c>
      <c r="O210" s="7">
        <f>IF(VLOOKUP($A210,Resultaten!$A:$P,5,FALSE)&gt;38,2,IF(VLOOKUP($A210,Resultaten!$A:$P,5,FALSE)&gt;28,4,IF(VLOOKUP($A210,Resultaten!$A:$P,5,FALSE)&gt;12,6,IF(VLOOKUP($A210,Resultaten!$A:$P,5,FALSE)&gt;6,8,IF(VLOOKUP($A210,Resultaten!$A:$P,5,FALSE)="",0,10)))))</f>
        <v>0</v>
      </c>
      <c r="P210" s="7">
        <f>IF(ISERROR(VLOOKUP($A210,BNT!$A:$H,4,FALSE)=TRUE),0,IF(VLOOKUP($A210,BNT!$A:$H,4,FALSE)="JA",2,0))</f>
        <v>0</v>
      </c>
      <c r="Q210" s="7">
        <f>IF(ISERROR(VLOOKUP($A210,BNT!$A:$H,3,FALSE)=TRUE),0,IF(VLOOKUP($A210,BNT!$A:$H,3,FALSE)="JA",1,0))</f>
        <v>0</v>
      </c>
      <c r="R210" s="16">
        <f>SUM(C210:E210)+SUM(M210:Q210)</f>
        <v>12</v>
      </c>
      <c r="S210" s="12">
        <f>IF(VLOOKUP($A210,Resultaten!$A:$P,12,FALSE)&gt;38,5,IF(VLOOKUP($A210,Resultaten!$A:$P,12,FALSE)&gt;28,10,IF(VLOOKUP($A210,Resultaten!$A:$P,12,FALSE)&gt;12,15,IF(VLOOKUP($A210,Resultaten!$A:$P,12,FALSE)&gt;6,20,IF(VLOOKUP($A210,Resultaten!$A:$P,12,FALSE)="",0,25)))))</f>
        <v>0</v>
      </c>
      <c r="T210" s="12">
        <f>IF(VLOOKUP($A210,Resultaten!$A:$P,13,FALSE)&gt;38,5,IF(VLOOKUP($A210,Resultaten!$A:$P,13,FALSE)&gt;28,10,IF(VLOOKUP($A210,Resultaten!$A:$P,13,FALSE)&gt;12,15,IF(VLOOKUP($A210,Resultaten!$A:$P,13,FALSE)&gt;6,20,IF(VLOOKUP($A210,Resultaten!$A:$P,13,FALSE)="",0,25)))))</f>
        <v>0</v>
      </c>
      <c r="U210" s="12">
        <f>IF(VLOOKUP($A210,Resultaten!$A:$P,6,FALSE)&gt;38,2,IF(VLOOKUP($A210,Resultaten!$A:$P,6,FALSE)&gt;28,4,IF(VLOOKUP($A210,Resultaten!$A:$P,6,FALSE)&gt;12,6,IF(VLOOKUP($A210,Resultaten!$A:$P,6,FALSE)&gt;6,8,IF(VLOOKUP($A210,Resultaten!$A:$P,6,FALSE)="",0,10)))))</f>
        <v>0</v>
      </c>
      <c r="V210" s="12">
        <f>IF(ISERROR(VLOOKUP($A210,BNT!$A:$H,3,FALSE)=TRUE),0,IF(VLOOKUP($A210,BNT!$A:$H,3,FALSE)="JA",2,0))</f>
        <v>0</v>
      </c>
      <c r="W210" s="14">
        <f>SUM(C210:E210)+SUM(S210:V210)</f>
        <v>12</v>
      </c>
    </row>
    <row r="211" spans="1:23" x14ac:dyDescent="0.25">
      <c r="A211" s="25">
        <v>5066</v>
      </c>
      <c r="B211" s="25" t="str">
        <f>VLOOKUP($A211,Para!$D$1:$E$996,2,FALSE)</f>
        <v>BC Molenbeek</v>
      </c>
      <c r="C211" s="18">
        <f>VLOOKUP($A211,'Score Algemeen'!$A$3:$S$968,5,FALSE)</f>
        <v>10</v>
      </c>
      <c r="D211" s="18">
        <f>VLOOKUP($A211,'Score Algemeen'!$A:$S,10,FALSE)</f>
        <v>1</v>
      </c>
      <c r="E211" s="18">
        <f>VLOOKUP($A211,'Score Algemeen'!$A:$S,19,FALSE)</f>
        <v>1</v>
      </c>
      <c r="F211" s="6">
        <f>IF(VLOOKUP($A211,Resultaten!$A:$P,10,FALSE)&gt;34,5,IF(VLOOKUP($A211,Resultaten!$A:$P,10,FALSE)&gt;26,10,IF(VLOOKUP($A211,Resultaten!$A:$P,10,FALSE)&gt;12,15,IF(VLOOKUP($A211,Resultaten!$A:$P,10,FALSE)&gt;6,20,IF(VLOOKUP($A211,Resultaten!$A:$P,10,FALSE)="",0,25)))))</f>
        <v>0</v>
      </c>
      <c r="G211" s="6">
        <f>IF(VLOOKUP($A211,Resultaten!$A:$P,3,FALSE)&gt;34,1,IF(VLOOKUP($A211,Resultaten!$A:$P,3,FALSE)&gt;26,2,IF(VLOOKUP($A211,Resultaten!$A:$P,3,FALSE)&gt;12,3,IF(VLOOKUP($A211,Resultaten!$A:$P,3,FALSE)&gt;6,4,IF(VLOOKUP($A211,Resultaten!$A:$P,3,FALSE)="",0,5)))))</f>
        <v>0</v>
      </c>
      <c r="H211" s="6">
        <f>IF(VLOOKUP($A211,Resultaten!$A:$P,11,FALSE)&gt;38,5,IF(VLOOKUP($A211,Resultaten!$A:$P,11,FALSE)&gt;28,10,IF(VLOOKUP($A211,Resultaten!$A:$P,11,FALSE)&gt;12,15,IF(VLOOKUP($A211,Resultaten!$A:$P,11,FALSE)&gt;6,20,IF(VLOOKUP($A211,Resultaten!$A:$P,11,FALSE)="",0,25)))))</f>
        <v>0</v>
      </c>
      <c r="I211" s="6">
        <f>IF(VLOOKUP($A211,Resultaten!$A:$P,4,FALSE)&gt;38,1,IF(VLOOKUP($A211,Resultaten!$A:$P,4,FALSE)&gt;28,2,IF(VLOOKUP($A211,Resultaten!$A:$P,4,FALSE)&gt;12,3,IF(VLOOKUP($A211,Resultaten!$A:$P,4,FALSE)&gt;6,4,IF(VLOOKUP($A211,Resultaten!$A:$P,4,FALSE)="",0,5)))))</f>
        <v>0</v>
      </c>
      <c r="J211" s="6">
        <f>IF(ISERROR(VLOOKUP($A211,BNT!$A:$H,5,FALSE)=TRUE),0,IF(VLOOKUP($A211,BNT!$A:$H,5,FALSE)="JA",2,0))</f>
        <v>0</v>
      </c>
      <c r="K211" s="6">
        <f>IF(ISERROR(VLOOKUP($A211,BNT!$A:$H,4,FALSE)=TRUE),0,IF(VLOOKUP($A211,BNT!$A:$H,4,FALSE)="JA",1,0))</f>
        <v>0</v>
      </c>
      <c r="L211" s="10">
        <f>SUM(C211:E211)+SUM(F211:K211)</f>
        <v>12</v>
      </c>
      <c r="M211" s="7">
        <f>IF(VLOOKUP($A211,Resultaten!$A:$P,11,FALSE)&gt;38,5,IF(VLOOKUP($A211,Resultaten!$A:$P,11,FALSE)&gt;28,10,IF(VLOOKUP($A211,Resultaten!$A:$P,11,FALSE)&gt;12,15,IF(VLOOKUP($A211,Resultaten!$A:$P,11,FALSE)&gt;6,20,IF(VLOOKUP($A211,Resultaten!$A:$P,11,FALSE)="",0,25)))))</f>
        <v>0</v>
      </c>
      <c r="N211" s="7">
        <f>IF(VLOOKUP($A211,Resultaten!$A:$P,12,FALSE)&gt;38,5,IF(VLOOKUP($A211,Resultaten!$A:$P,12,FALSE)&gt;28,10,IF(VLOOKUP($A211,Resultaten!$A:$P,12,FALSE)&gt;12,15,IF(VLOOKUP($A211,Resultaten!$A:$P,12,FALSE)&gt;6,20,IF(VLOOKUP($A211,Resultaten!$A:$P,12,FALSE)="",0,25)))))</f>
        <v>0</v>
      </c>
      <c r="O211" s="7">
        <f>IF(VLOOKUP($A211,Resultaten!$A:$P,5,FALSE)&gt;38,2,IF(VLOOKUP($A211,Resultaten!$A:$P,5,FALSE)&gt;28,4,IF(VLOOKUP($A211,Resultaten!$A:$P,5,FALSE)&gt;12,6,IF(VLOOKUP($A211,Resultaten!$A:$P,5,FALSE)&gt;6,8,IF(VLOOKUP($A211,Resultaten!$A:$P,5,FALSE)="",0,10)))))</f>
        <v>0</v>
      </c>
      <c r="P211" s="7">
        <f>IF(ISERROR(VLOOKUP($A211,BNT!$A:$H,4,FALSE)=TRUE),0,IF(VLOOKUP($A211,BNT!$A:$H,4,FALSE)="JA",2,0))</f>
        <v>0</v>
      </c>
      <c r="Q211" s="7">
        <f>IF(ISERROR(VLOOKUP($A211,BNT!$A:$H,3,FALSE)=TRUE),0,IF(VLOOKUP($A211,BNT!$A:$H,3,FALSE)="JA",1,0))</f>
        <v>0</v>
      </c>
      <c r="R211" s="16">
        <f>SUM(C211:E211)+SUM(M211:Q211)</f>
        <v>12</v>
      </c>
      <c r="S211" s="12">
        <f>IF(VLOOKUP($A211,Resultaten!$A:$P,12,FALSE)&gt;38,5,IF(VLOOKUP($A211,Resultaten!$A:$P,12,FALSE)&gt;28,10,IF(VLOOKUP($A211,Resultaten!$A:$P,12,FALSE)&gt;12,15,IF(VLOOKUP($A211,Resultaten!$A:$P,12,FALSE)&gt;6,20,IF(VLOOKUP($A211,Resultaten!$A:$P,12,FALSE)="",0,25)))))</f>
        <v>0</v>
      </c>
      <c r="T211" s="12">
        <f>IF(VLOOKUP($A211,Resultaten!$A:$P,13,FALSE)&gt;38,5,IF(VLOOKUP($A211,Resultaten!$A:$P,13,FALSE)&gt;28,10,IF(VLOOKUP($A211,Resultaten!$A:$P,13,FALSE)&gt;12,15,IF(VLOOKUP($A211,Resultaten!$A:$P,13,FALSE)&gt;6,20,IF(VLOOKUP($A211,Resultaten!$A:$P,13,FALSE)="",0,25)))))</f>
        <v>0</v>
      </c>
      <c r="U211" s="12">
        <f>IF(VLOOKUP($A211,Resultaten!$A:$P,6,FALSE)&gt;38,2,IF(VLOOKUP($A211,Resultaten!$A:$P,6,FALSE)&gt;28,4,IF(VLOOKUP($A211,Resultaten!$A:$P,6,FALSE)&gt;12,6,IF(VLOOKUP($A211,Resultaten!$A:$P,6,FALSE)&gt;6,8,IF(VLOOKUP($A211,Resultaten!$A:$P,6,FALSE)="",0,10)))))</f>
        <v>0</v>
      </c>
      <c r="V211" s="12">
        <f>IF(ISERROR(VLOOKUP($A211,BNT!$A:$H,3,FALSE)=TRUE),0,IF(VLOOKUP($A211,BNT!$A:$H,3,FALSE)="JA",2,0))</f>
        <v>0</v>
      </c>
      <c r="W211" s="14">
        <f>SUM(C211:E211)+SUM(S211:V211)</f>
        <v>12</v>
      </c>
    </row>
    <row r="212" spans="1:23" x14ac:dyDescent="0.25">
      <c r="A212" s="25">
        <v>2089</v>
      </c>
      <c r="B212" s="25" t="str">
        <f>VLOOKUP($A212,Para!$D$1:$E$996,2,FALSE)</f>
        <v>BBC Wildcats Gavere</v>
      </c>
      <c r="C212" s="18">
        <f>VLOOKUP($A212,'Score Algemeen'!$A$3:$S$968,5,FALSE)</f>
        <v>6</v>
      </c>
      <c r="D212" s="18">
        <f>VLOOKUP($A212,'Score Algemeen'!$A:$S,10,FALSE)</f>
        <v>2</v>
      </c>
      <c r="E212" s="18">
        <f>VLOOKUP($A212,'Score Algemeen'!$A:$S,19,FALSE)</f>
        <v>3</v>
      </c>
      <c r="F212" s="6">
        <f>IF(VLOOKUP($A212,Resultaten!$A:$P,10,FALSE)&gt;34,5,IF(VLOOKUP($A212,Resultaten!$A:$P,10,FALSE)&gt;26,10,IF(VLOOKUP($A212,Resultaten!$A:$P,10,FALSE)&gt;12,15,IF(VLOOKUP($A212,Resultaten!$A:$P,10,FALSE)&gt;6,20,IF(VLOOKUP($A212,Resultaten!$A:$P,10,FALSE)="",0,25)))))</f>
        <v>0</v>
      </c>
      <c r="G212" s="6">
        <f>IF(VLOOKUP($A212,Resultaten!$A:$P,3,FALSE)&gt;34,1,IF(VLOOKUP($A212,Resultaten!$A:$P,3,FALSE)&gt;26,2,IF(VLOOKUP($A212,Resultaten!$A:$P,3,FALSE)&gt;12,3,IF(VLOOKUP($A212,Resultaten!$A:$P,3,FALSE)&gt;6,4,IF(VLOOKUP($A212,Resultaten!$A:$P,3,FALSE)="",0,5)))))</f>
        <v>0</v>
      </c>
      <c r="H212" s="6">
        <f>IF(VLOOKUP($A212,Resultaten!$A:$P,11,FALSE)&gt;38,5,IF(VLOOKUP($A212,Resultaten!$A:$P,11,FALSE)&gt;28,10,IF(VLOOKUP($A212,Resultaten!$A:$P,11,FALSE)&gt;12,15,IF(VLOOKUP($A212,Resultaten!$A:$P,11,FALSE)&gt;6,20,IF(VLOOKUP($A212,Resultaten!$A:$P,11,FALSE)="",0,25)))))</f>
        <v>0</v>
      </c>
      <c r="I212" s="6">
        <f>IF(VLOOKUP($A212,Resultaten!$A:$P,4,FALSE)&gt;38,1,IF(VLOOKUP($A212,Resultaten!$A:$P,4,FALSE)&gt;28,2,IF(VLOOKUP($A212,Resultaten!$A:$P,4,FALSE)&gt;12,3,IF(VLOOKUP($A212,Resultaten!$A:$P,4,FALSE)&gt;6,4,IF(VLOOKUP($A212,Resultaten!$A:$P,4,FALSE)="",0,5)))))</f>
        <v>0</v>
      </c>
      <c r="J212" s="6">
        <f>IF(ISERROR(VLOOKUP($A212,BNT!$A:$H,5,FALSE)=TRUE),0,IF(VLOOKUP($A212,BNT!$A:$H,5,FALSE)="JA",2,0))</f>
        <v>0</v>
      </c>
      <c r="K212" s="6">
        <f>IF(ISERROR(VLOOKUP($A212,BNT!$A:$H,4,FALSE)=TRUE),0,IF(VLOOKUP($A212,BNT!$A:$H,4,FALSE)="JA",1,0))</f>
        <v>0</v>
      </c>
      <c r="L212" s="10">
        <f>SUM(C212:E212)+SUM(F212:K212)</f>
        <v>11</v>
      </c>
      <c r="M212" s="7">
        <f>IF(VLOOKUP($A212,Resultaten!$A:$P,11,FALSE)&gt;38,5,IF(VLOOKUP($A212,Resultaten!$A:$P,11,FALSE)&gt;28,10,IF(VLOOKUP($A212,Resultaten!$A:$P,11,FALSE)&gt;12,15,IF(VLOOKUP($A212,Resultaten!$A:$P,11,FALSE)&gt;6,20,IF(VLOOKUP($A212,Resultaten!$A:$P,11,FALSE)="",0,25)))))</f>
        <v>0</v>
      </c>
      <c r="N212" s="7">
        <f>IF(VLOOKUP($A212,Resultaten!$A:$P,12,FALSE)&gt;38,5,IF(VLOOKUP($A212,Resultaten!$A:$P,12,FALSE)&gt;28,10,IF(VLOOKUP($A212,Resultaten!$A:$P,12,FALSE)&gt;12,15,IF(VLOOKUP($A212,Resultaten!$A:$P,12,FALSE)&gt;6,20,IF(VLOOKUP($A212,Resultaten!$A:$P,12,FALSE)="",0,25)))))</f>
        <v>0</v>
      </c>
      <c r="O212" s="7">
        <f>IF(VLOOKUP($A212,Resultaten!$A:$P,5,FALSE)&gt;38,2,IF(VLOOKUP($A212,Resultaten!$A:$P,5,FALSE)&gt;28,4,IF(VLOOKUP($A212,Resultaten!$A:$P,5,FALSE)&gt;12,6,IF(VLOOKUP($A212,Resultaten!$A:$P,5,FALSE)&gt;6,8,IF(VLOOKUP($A212,Resultaten!$A:$P,5,FALSE)="",0,10)))))</f>
        <v>0</v>
      </c>
      <c r="P212" s="7">
        <f>IF(ISERROR(VLOOKUP($A212,BNT!$A:$H,4,FALSE)=TRUE),0,IF(VLOOKUP($A212,BNT!$A:$H,4,FALSE)="JA",2,0))</f>
        <v>0</v>
      </c>
      <c r="Q212" s="7">
        <f>IF(ISERROR(VLOOKUP($A212,BNT!$A:$H,3,FALSE)=TRUE),0,IF(VLOOKUP($A212,BNT!$A:$H,3,FALSE)="JA",1,0))</f>
        <v>0</v>
      </c>
      <c r="R212" s="16">
        <f>SUM(C212:E212)+SUM(M212:Q212)</f>
        <v>11</v>
      </c>
      <c r="S212" s="12">
        <f>IF(VLOOKUP($A212,Resultaten!$A:$P,12,FALSE)&gt;38,5,IF(VLOOKUP($A212,Resultaten!$A:$P,12,FALSE)&gt;28,10,IF(VLOOKUP($A212,Resultaten!$A:$P,12,FALSE)&gt;12,15,IF(VLOOKUP($A212,Resultaten!$A:$P,12,FALSE)&gt;6,20,IF(VLOOKUP($A212,Resultaten!$A:$P,12,FALSE)="",0,25)))))</f>
        <v>0</v>
      </c>
      <c r="T212" s="12">
        <f>IF(VLOOKUP($A212,Resultaten!$A:$P,13,FALSE)&gt;38,5,IF(VLOOKUP($A212,Resultaten!$A:$P,13,FALSE)&gt;28,10,IF(VLOOKUP($A212,Resultaten!$A:$P,13,FALSE)&gt;12,15,IF(VLOOKUP($A212,Resultaten!$A:$P,13,FALSE)&gt;6,20,IF(VLOOKUP($A212,Resultaten!$A:$P,13,FALSE)="",0,25)))))</f>
        <v>0</v>
      </c>
      <c r="U212" s="12">
        <f>IF(VLOOKUP($A212,Resultaten!$A:$P,6,FALSE)&gt;38,2,IF(VLOOKUP($A212,Resultaten!$A:$P,6,FALSE)&gt;28,4,IF(VLOOKUP($A212,Resultaten!$A:$P,6,FALSE)&gt;12,6,IF(VLOOKUP($A212,Resultaten!$A:$P,6,FALSE)&gt;6,8,IF(VLOOKUP($A212,Resultaten!$A:$P,6,FALSE)="",0,10)))))</f>
        <v>0</v>
      </c>
      <c r="V212" s="12">
        <f>IF(ISERROR(VLOOKUP($A212,BNT!$A:$H,3,FALSE)=TRUE),0,IF(VLOOKUP($A212,BNT!$A:$H,3,FALSE)="JA",2,0))</f>
        <v>0</v>
      </c>
      <c r="W212" s="14">
        <f>SUM(C212:E212)+SUM(S212:V212)</f>
        <v>11</v>
      </c>
    </row>
    <row r="213" spans="1:23" x14ac:dyDescent="0.25">
      <c r="A213" s="25">
        <v>5014</v>
      </c>
      <c r="B213" s="25" t="str">
        <f>VLOOKUP($A213,Para!$D$1:$E$996,2,FALSE)</f>
        <v>BBC Feniks Futuria Gent</v>
      </c>
      <c r="C213" s="18">
        <f>VLOOKUP($A213,'Score Algemeen'!$A$3:$S$968,5,FALSE)</f>
        <v>8</v>
      </c>
      <c r="D213" s="18">
        <f>VLOOKUP($A213,'Score Algemeen'!$A:$S,10,FALSE)</f>
        <v>2</v>
      </c>
      <c r="E213" s="18">
        <f>VLOOKUP($A213,'Score Algemeen'!$A:$S,19,FALSE)</f>
        <v>1</v>
      </c>
      <c r="F213" s="6">
        <f>IF(VLOOKUP($A213,Resultaten!$A:$P,10,FALSE)&gt;34,5,IF(VLOOKUP($A213,Resultaten!$A:$P,10,FALSE)&gt;26,10,IF(VLOOKUP($A213,Resultaten!$A:$P,10,FALSE)&gt;12,15,IF(VLOOKUP($A213,Resultaten!$A:$P,10,FALSE)&gt;6,20,IF(VLOOKUP($A213,Resultaten!$A:$P,10,FALSE)="",0,25)))))</f>
        <v>0</v>
      </c>
      <c r="G213" s="6">
        <f>IF(VLOOKUP($A213,Resultaten!$A:$P,3,FALSE)&gt;34,1,IF(VLOOKUP($A213,Resultaten!$A:$P,3,FALSE)&gt;26,2,IF(VLOOKUP($A213,Resultaten!$A:$P,3,FALSE)&gt;12,3,IF(VLOOKUP($A213,Resultaten!$A:$P,3,FALSE)&gt;6,4,IF(VLOOKUP($A213,Resultaten!$A:$P,3,FALSE)="",0,5)))))</f>
        <v>0</v>
      </c>
      <c r="H213" s="6">
        <f>IF(VLOOKUP($A213,Resultaten!$A:$P,11,FALSE)&gt;38,5,IF(VLOOKUP($A213,Resultaten!$A:$P,11,FALSE)&gt;28,10,IF(VLOOKUP($A213,Resultaten!$A:$P,11,FALSE)&gt;12,15,IF(VLOOKUP($A213,Resultaten!$A:$P,11,FALSE)&gt;6,20,IF(VLOOKUP($A213,Resultaten!$A:$P,11,FALSE)="",0,25)))))</f>
        <v>0</v>
      </c>
      <c r="I213" s="6">
        <f>IF(VLOOKUP($A213,Resultaten!$A:$P,4,FALSE)&gt;38,1,IF(VLOOKUP($A213,Resultaten!$A:$P,4,FALSE)&gt;28,2,IF(VLOOKUP($A213,Resultaten!$A:$P,4,FALSE)&gt;12,3,IF(VLOOKUP($A213,Resultaten!$A:$P,4,FALSE)&gt;6,4,IF(VLOOKUP($A213,Resultaten!$A:$P,4,FALSE)="",0,5)))))</f>
        <v>0</v>
      </c>
      <c r="J213" s="6">
        <f>IF(ISERROR(VLOOKUP($A213,BNT!$A:$H,5,FALSE)=TRUE),0,IF(VLOOKUP($A213,BNT!$A:$H,5,FALSE)="JA",2,0))</f>
        <v>0</v>
      </c>
      <c r="K213" s="6">
        <f>IF(ISERROR(VLOOKUP($A213,BNT!$A:$H,4,FALSE)=TRUE),0,IF(VLOOKUP($A213,BNT!$A:$H,4,FALSE)="JA",1,0))</f>
        <v>0</v>
      </c>
      <c r="L213" s="10">
        <f>SUM(C213:E213)+SUM(F213:K213)</f>
        <v>11</v>
      </c>
      <c r="M213" s="7">
        <f>IF(VLOOKUP($A213,Resultaten!$A:$P,11,FALSE)&gt;38,5,IF(VLOOKUP($A213,Resultaten!$A:$P,11,FALSE)&gt;28,10,IF(VLOOKUP($A213,Resultaten!$A:$P,11,FALSE)&gt;12,15,IF(VLOOKUP($A213,Resultaten!$A:$P,11,FALSE)&gt;6,20,IF(VLOOKUP($A213,Resultaten!$A:$P,11,FALSE)="",0,25)))))</f>
        <v>0</v>
      </c>
      <c r="N213" s="7">
        <f>IF(VLOOKUP($A213,Resultaten!$A:$P,12,FALSE)&gt;38,5,IF(VLOOKUP($A213,Resultaten!$A:$P,12,FALSE)&gt;28,10,IF(VLOOKUP($A213,Resultaten!$A:$P,12,FALSE)&gt;12,15,IF(VLOOKUP($A213,Resultaten!$A:$P,12,FALSE)&gt;6,20,IF(VLOOKUP($A213,Resultaten!$A:$P,12,FALSE)="",0,25)))))</f>
        <v>0</v>
      </c>
      <c r="O213" s="7">
        <f>IF(VLOOKUP($A213,Resultaten!$A:$P,5,FALSE)&gt;38,2,IF(VLOOKUP($A213,Resultaten!$A:$P,5,FALSE)&gt;28,4,IF(VLOOKUP($A213,Resultaten!$A:$P,5,FALSE)&gt;12,6,IF(VLOOKUP($A213,Resultaten!$A:$P,5,FALSE)&gt;6,8,IF(VLOOKUP($A213,Resultaten!$A:$P,5,FALSE)="",0,10)))))</f>
        <v>0</v>
      </c>
      <c r="P213" s="7">
        <f>IF(ISERROR(VLOOKUP($A213,BNT!$A:$H,4,FALSE)=TRUE),0,IF(VLOOKUP($A213,BNT!$A:$H,4,FALSE)="JA",2,0))</f>
        <v>0</v>
      </c>
      <c r="Q213" s="7">
        <f>IF(ISERROR(VLOOKUP($A213,BNT!$A:$H,3,FALSE)=TRUE),0,IF(VLOOKUP($A213,BNT!$A:$H,3,FALSE)="JA",1,0))</f>
        <v>0</v>
      </c>
      <c r="R213" s="16">
        <f>SUM(C213:E213)+SUM(M213:Q213)</f>
        <v>11</v>
      </c>
      <c r="S213" s="12">
        <f>IF(VLOOKUP($A213,Resultaten!$A:$P,12,FALSE)&gt;38,5,IF(VLOOKUP($A213,Resultaten!$A:$P,12,FALSE)&gt;28,10,IF(VLOOKUP($A213,Resultaten!$A:$P,12,FALSE)&gt;12,15,IF(VLOOKUP($A213,Resultaten!$A:$P,12,FALSE)&gt;6,20,IF(VLOOKUP($A213,Resultaten!$A:$P,12,FALSE)="",0,25)))))</f>
        <v>0</v>
      </c>
      <c r="T213" s="12">
        <f>IF(VLOOKUP($A213,Resultaten!$A:$P,13,FALSE)&gt;38,5,IF(VLOOKUP($A213,Resultaten!$A:$P,13,FALSE)&gt;28,10,IF(VLOOKUP($A213,Resultaten!$A:$P,13,FALSE)&gt;12,15,IF(VLOOKUP($A213,Resultaten!$A:$P,13,FALSE)&gt;6,20,IF(VLOOKUP($A213,Resultaten!$A:$P,13,FALSE)="",0,25)))))</f>
        <v>0</v>
      </c>
      <c r="U213" s="12">
        <f>IF(VLOOKUP($A213,Resultaten!$A:$P,6,FALSE)&gt;38,2,IF(VLOOKUP($A213,Resultaten!$A:$P,6,FALSE)&gt;28,4,IF(VLOOKUP($A213,Resultaten!$A:$P,6,FALSE)&gt;12,6,IF(VLOOKUP($A213,Resultaten!$A:$P,6,FALSE)&gt;6,8,IF(VLOOKUP($A213,Resultaten!$A:$P,6,FALSE)="",0,10)))))</f>
        <v>0</v>
      </c>
      <c r="V213" s="12">
        <f>IF(ISERROR(VLOOKUP($A213,BNT!$A:$H,3,FALSE)=TRUE),0,IF(VLOOKUP($A213,BNT!$A:$H,3,FALSE)="JA",2,0))</f>
        <v>0</v>
      </c>
      <c r="W213" s="14">
        <f>SUM(C213:E213)+SUM(S213:V213)</f>
        <v>11</v>
      </c>
    </row>
    <row r="214" spans="1:23" x14ac:dyDescent="0.25">
      <c r="A214" s="25">
        <v>5042</v>
      </c>
      <c r="B214" s="25" t="str">
        <f>VLOOKUP($A214,Para!$D$1:$E$996,2,FALSE)</f>
        <v>Strombeek Beavers Wemmel Basket Club</v>
      </c>
      <c r="C214" s="18">
        <f>VLOOKUP($A214,'Score Algemeen'!$A$3:$S$968,5,FALSE)</f>
        <v>8</v>
      </c>
      <c r="D214" s="18">
        <f>VLOOKUP($A214,'Score Algemeen'!$A:$S,10,FALSE)</f>
        <v>1</v>
      </c>
      <c r="E214" s="18">
        <f>VLOOKUP($A214,'Score Algemeen'!$A:$S,19,FALSE)</f>
        <v>2</v>
      </c>
      <c r="F214" s="6">
        <f>IF(VLOOKUP($A214,Resultaten!$A:$P,10,FALSE)&gt;34,5,IF(VLOOKUP($A214,Resultaten!$A:$P,10,FALSE)&gt;26,10,IF(VLOOKUP($A214,Resultaten!$A:$P,10,FALSE)&gt;12,15,IF(VLOOKUP($A214,Resultaten!$A:$P,10,FALSE)&gt;6,20,IF(VLOOKUP($A214,Resultaten!$A:$P,10,FALSE)="",0,25)))))</f>
        <v>0</v>
      </c>
      <c r="G214" s="6">
        <f>IF(VLOOKUP($A214,Resultaten!$A:$P,3,FALSE)&gt;34,1,IF(VLOOKUP($A214,Resultaten!$A:$P,3,FALSE)&gt;26,2,IF(VLOOKUP($A214,Resultaten!$A:$P,3,FALSE)&gt;12,3,IF(VLOOKUP($A214,Resultaten!$A:$P,3,FALSE)&gt;6,4,IF(VLOOKUP($A214,Resultaten!$A:$P,3,FALSE)="",0,5)))))</f>
        <v>0</v>
      </c>
      <c r="H214" s="6">
        <f>IF(VLOOKUP($A214,Resultaten!$A:$P,11,FALSE)&gt;38,5,IF(VLOOKUP($A214,Resultaten!$A:$P,11,FALSE)&gt;28,10,IF(VLOOKUP($A214,Resultaten!$A:$P,11,FALSE)&gt;12,15,IF(VLOOKUP($A214,Resultaten!$A:$P,11,FALSE)&gt;6,20,IF(VLOOKUP($A214,Resultaten!$A:$P,11,FALSE)="",0,25)))))</f>
        <v>0</v>
      </c>
      <c r="I214" s="6">
        <f>IF(VLOOKUP($A214,Resultaten!$A:$P,4,FALSE)&gt;38,1,IF(VLOOKUP($A214,Resultaten!$A:$P,4,FALSE)&gt;28,2,IF(VLOOKUP($A214,Resultaten!$A:$P,4,FALSE)&gt;12,3,IF(VLOOKUP($A214,Resultaten!$A:$P,4,FALSE)&gt;6,4,IF(VLOOKUP($A214,Resultaten!$A:$P,4,FALSE)="",0,5)))))</f>
        <v>0</v>
      </c>
      <c r="J214" s="6">
        <f>IF(ISERROR(VLOOKUP($A214,BNT!$A:$H,5,FALSE)=TRUE),0,IF(VLOOKUP($A214,BNT!$A:$H,5,FALSE)="JA",2,0))</f>
        <v>0</v>
      </c>
      <c r="K214" s="6">
        <f>IF(ISERROR(VLOOKUP($A214,BNT!$A:$H,4,FALSE)=TRUE),0,IF(VLOOKUP($A214,BNT!$A:$H,4,FALSE)="JA",1,0))</f>
        <v>0</v>
      </c>
      <c r="L214" s="10">
        <f>SUM(C214:E214)+SUM(F214:K214)</f>
        <v>11</v>
      </c>
      <c r="M214" s="7">
        <f>IF(VLOOKUP($A214,Resultaten!$A:$P,11,FALSE)&gt;38,5,IF(VLOOKUP($A214,Resultaten!$A:$P,11,FALSE)&gt;28,10,IF(VLOOKUP($A214,Resultaten!$A:$P,11,FALSE)&gt;12,15,IF(VLOOKUP($A214,Resultaten!$A:$P,11,FALSE)&gt;6,20,IF(VLOOKUP($A214,Resultaten!$A:$P,11,FALSE)="",0,25)))))</f>
        <v>0</v>
      </c>
      <c r="N214" s="7">
        <f>IF(VLOOKUP($A214,Resultaten!$A:$P,12,FALSE)&gt;38,5,IF(VLOOKUP($A214,Resultaten!$A:$P,12,FALSE)&gt;28,10,IF(VLOOKUP($A214,Resultaten!$A:$P,12,FALSE)&gt;12,15,IF(VLOOKUP($A214,Resultaten!$A:$P,12,FALSE)&gt;6,20,IF(VLOOKUP($A214,Resultaten!$A:$P,12,FALSE)="",0,25)))))</f>
        <v>0</v>
      </c>
      <c r="O214" s="7">
        <f>IF(VLOOKUP($A214,Resultaten!$A:$P,5,FALSE)&gt;38,2,IF(VLOOKUP($A214,Resultaten!$A:$P,5,FALSE)&gt;28,4,IF(VLOOKUP($A214,Resultaten!$A:$P,5,FALSE)&gt;12,6,IF(VLOOKUP($A214,Resultaten!$A:$P,5,FALSE)&gt;6,8,IF(VLOOKUP($A214,Resultaten!$A:$P,5,FALSE)="",0,10)))))</f>
        <v>0</v>
      </c>
      <c r="P214" s="7">
        <f>IF(ISERROR(VLOOKUP($A214,BNT!$A:$H,4,FALSE)=TRUE),0,IF(VLOOKUP($A214,BNT!$A:$H,4,FALSE)="JA",2,0))</f>
        <v>0</v>
      </c>
      <c r="Q214" s="7">
        <f>IF(ISERROR(VLOOKUP($A214,BNT!$A:$H,3,FALSE)=TRUE),0,IF(VLOOKUP($A214,BNT!$A:$H,3,FALSE)="JA",1,0))</f>
        <v>0</v>
      </c>
      <c r="R214" s="16">
        <f>SUM(C214:E214)+SUM(M214:Q214)</f>
        <v>11</v>
      </c>
      <c r="S214" s="12">
        <f>IF(VLOOKUP($A214,Resultaten!$A:$P,12,FALSE)&gt;38,5,IF(VLOOKUP($A214,Resultaten!$A:$P,12,FALSE)&gt;28,10,IF(VLOOKUP($A214,Resultaten!$A:$P,12,FALSE)&gt;12,15,IF(VLOOKUP($A214,Resultaten!$A:$P,12,FALSE)&gt;6,20,IF(VLOOKUP($A214,Resultaten!$A:$P,12,FALSE)="",0,25)))))</f>
        <v>0</v>
      </c>
      <c r="T214" s="12">
        <f>IF(VLOOKUP($A214,Resultaten!$A:$P,13,FALSE)&gt;38,5,IF(VLOOKUP($A214,Resultaten!$A:$P,13,FALSE)&gt;28,10,IF(VLOOKUP($A214,Resultaten!$A:$P,13,FALSE)&gt;12,15,IF(VLOOKUP($A214,Resultaten!$A:$P,13,FALSE)&gt;6,20,IF(VLOOKUP($A214,Resultaten!$A:$P,13,FALSE)="",0,25)))))</f>
        <v>0</v>
      </c>
      <c r="U214" s="12">
        <f>IF(VLOOKUP($A214,Resultaten!$A:$P,6,FALSE)&gt;38,2,IF(VLOOKUP($A214,Resultaten!$A:$P,6,FALSE)&gt;28,4,IF(VLOOKUP($A214,Resultaten!$A:$P,6,FALSE)&gt;12,6,IF(VLOOKUP($A214,Resultaten!$A:$P,6,FALSE)&gt;6,8,IF(VLOOKUP($A214,Resultaten!$A:$P,6,FALSE)="",0,10)))))</f>
        <v>0</v>
      </c>
      <c r="V214" s="12">
        <f>IF(ISERROR(VLOOKUP($A214,BNT!$A:$H,3,FALSE)=TRUE),0,IF(VLOOKUP($A214,BNT!$A:$H,3,FALSE)="JA",2,0))</f>
        <v>0</v>
      </c>
      <c r="W214" s="14">
        <f>SUM(C214:E214)+SUM(S214:V214)</f>
        <v>11</v>
      </c>
    </row>
    <row r="215" spans="1:23" x14ac:dyDescent="0.25">
      <c r="A215" s="25">
        <v>1124</v>
      </c>
      <c r="B215" s="25" t="str">
        <f>VLOOKUP($A215,Para!$D$1:$E$996,2,FALSE)</f>
        <v>BBC Wuitens Hamme</v>
      </c>
      <c r="C215" s="18">
        <f>VLOOKUP($A215,'Score Algemeen'!$A$3:$S$968,5,FALSE)</f>
        <v>6</v>
      </c>
      <c r="D215" s="18">
        <f>VLOOKUP($A215,'Score Algemeen'!$A:$S,10,FALSE)</f>
        <v>2</v>
      </c>
      <c r="E215" s="18">
        <f>VLOOKUP($A215,'Score Algemeen'!$A:$S,19,FALSE)</f>
        <v>2</v>
      </c>
      <c r="F215" s="6">
        <f>IF(VLOOKUP($A215,Resultaten!$A:$P,10,FALSE)&gt;34,5,IF(VLOOKUP($A215,Resultaten!$A:$P,10,FALSE)&gt;26,10,IF(VLOOKUP($A215,Resultaten!$A:$P,10,FALSE)&gt;12,15,IF(VLOOKUP($A215,Resultaten!$A:$P,10,FALSE)&gt;6,20,IF(VLOOKUP($A215,Resultaten!$A:$P,10,FALSE)="",0,25)))))</f>
        <v>0</v>
      </c>
      <c r="G215" s="6">
        <f>IF(VLOOKUP($A215,Resultaten!$A:$P,3,FALSE)&gt;34,1,IF(VLOOKUP($A215,Resultaten!$A:$P,3,FALSE)&gt;26,2,IF(VLOOKUP($A215,Resultaten!$A:$P,3,FALSE)&gt;12,3,IF(VLOOKUP($A215,Resultaten!$A:$P,3,FALSE)&gt;6,4,IF(VLOOKUP($A215,Resultaten!$A:$P,3,FALSE)="",0,5)))))</f>
        <v>0</v>
      </c>
      <c r="H215" s="6">
        <f>IF(VLOOKUP($A215,Resultaten!$A:$P,11,FALSE)&gt;38,5,IF(VLOOKUP($A215,Resultaten!$A:$P,11,FALSE)&gt;28,10,IF(VLOOKUP($A215,Resultaten!$A:$P,11,FALSE)&gt;12,15,IF(VLOOKUP($A215,Resultaten!$A:$P,11,FALSE)&gt;6,20,IF(VLOOKUP($A215,Resultaten!$A:$P,11,FALSE)="",0,25)))))</f>
        <v>0</v>
      </c>
      <c r="I215" s="6">
        <f>IF(VLOOKUP($A215,Resultaten!$A:$P,4,FALSE)&gt;38,1,IF(VLOOKUP($A215,Resultaten!$A:$P,4,FALSE)&gt;28,2,IF(VLOOKUP($A215,Resultaten!$A:$P,4,FALSE)&gt;12,3,IF(VLOOKUP($A215,Resultaten!$A:$P,4,FALSE)&gt;6,4,IF(VLOOKUP($A215,Resultaten!$A:$P,4,FALSE)="",0,5)))))</f>
        <v>0</v>
      </c>
      <c r="J215" s="6">
        <f>IF(ISERROR(VLOOKUP($A215,BNT!$A:$H,5,FALSE)=TRUE),0,IF(VLOOKUP($A215,BNT!$A:$H,5,FALSE)="JA",2,0))</f>
        <v>0</v>
      </c>
      <c r="K215" s="6">
        <f>IF(ISERROR(VLOOKUP($A215,BNT!$A:$H,4,FALSE)=TRUE),0,IF(VLOOKUP($A215,BNT!$A:$H,4,FALSE)="JA",1,0))</f>
        <v>0</v>
      </c>
      <c r="L215" s="10">
        <f>SUM(C215:E215)+SUM(F215:K215)</f>
        <v>10</v>
      </c>
      <c r="M215" s="7">
        <f>IF(VLOOKUP($A215,Resultaten!$A:$P,11,FALSE)&gt;38,5,IF(VLOOKUP($A215,Resultaten!$A:$P,11,FALSE)&gt;28,10,IF(VLOOKUP($A215,Resultaten!$A:$P,11,FALSE)&gt;12,15,IF(VLOOKUP($A215,Resultaten!$A:$P,11,FALSE)&gt;6,20,IF(VLOOKUP($A215,Resultaten!$A:$P,11,FALSE)="",0,25)))))</f>
        <v>0</v>
      </c>
      <c r="N215" s="7">
        <f>IF(VLOOKUP($A215,Resultaten!$A:$P,12,FALSE)&gt;38,5,IF(VLOOKUP($A215,Resultaten!$A:$P,12,FALSE)&gt;28,10,IF(VLOOKUP($A215,Resultaten!$A:$P,12,FALSE)&gt;12,15,IF(VLOOKUP($A215,Resultaten!$A:$P,12,FALSE)&gt;6,20,IF(VLOOKUP($A215,Resultaten!$A:$P,12,FALSE)="",0,25)))))</f>
        <v>0</v>
      </c>
      <c r="O215" s="7">
        <f>IF(VLOOKUP($A215,Resultaten!$A:$P,5,FALSE)&gt;38,2,IF(VLOOKUP($A215,Resultaten!$A:$P,5,FALSE)&gt;28,4,IF(VLOOKUP($A215,Resultaten!$A:$P,5,FALSE)&gt;12,6,IF(VLOOKUP($A215,Resultaten!$A:$P,5,FALSE)&gt;6,8,IF(VLOOKUP($A215,Resultaten!$A:$P,5,FALSE)="",0,10)))))</f>
        <v>0</v>
      </c>
      <c r="P215" s="7">
        <f>IF(ISERROR(VLOOKUP($A215,BNT!$A:$H,4,FALSE)=TRUE),0,IF(VLOOKUP($A215,BNT!$A:$H,4,FALSE)="JA",2,0))</f>
        <v>0</v>
      </c>
      <c r="Q215" s="7">
        <f>IF(ISERROR(VLOOKUP($A215,BNT!$A:$H,3,FALSE)=TRUE),0,IF(VLOOKUP($A215,BNT!$A:$H,3,FALSE)="JA",1,0))</f>
        <v>0</v>
      </c>
      <c r="R215" s="16">
        <f>SUM(C215:E215)+SUM(M215:Q215)</f>
        <v>10</v>
      </c>
      <c r="S215" s="12">
        <f>IF(VLOOKUP($A215,Resultaten!$A:$P,12,FALSE)&gt;38,5,IF(VLOOKUP($A215,Resultaten!$A:$P,12,FALSE)&gt;28,10,IF(VLOOKUP($A215,Resultaten!$A:$P,12,FALSE)&gt;12,15,IF(VLOOKUP($A215,Resultaten!$A:$P,12,FALSE)&gt;6,20,IF(VLOOKUP($A215,Resultaten!$A:$P,12,FALSE)="",0,25)))))</f>
        <v>0</v>
      </c>
      <c r="T215" s="12">
        <f>IF(VLOOKUP($A215,Resultaten!$A:$P,13,FALSE)&gt;38,5,IF(VLOOKUP($A215,Resultaten!$A:$P,13,FALSE)&gt;28,10,IF(VLOOKUP($A215,Resultaten!$A:$P,13,FALSE)&gt;12,15,IF(VLOOKUP($A215,Resultaten!$A:$P,13,FALSE)&gt;6,20,IF(VLOOKUP($A215,Resultaten!$A:$P,13,FALSE)="",0,25)))))</f>
        <v>0</v>
      </c>
      <c r="U215" s="12">
        <f>IF(VLOOKUP($A215,Resultaten!$A:$P,6,FALSE)&gt;38,2,IF(VLOOKUP($A215,Resultaten!$A:$P,6,FALSE)&gt;28,4,IF(VLOOKUP($A215,Resultaten!$A:$P,6,FALSE)&gt;12,6,IF(VLOOKUP($A215,Resultaten!$A:$P,6,FALSE)&gt;6,8,IF(VLOOKUP($A215,Resultaten!$A:$P,6,FALSE)="",0,10)))))</f>
        <v>0</v>
      </c>
      <c r="V215" s="12">
        <f>IF(ISERROR(VLOOKUP($A215,BNT!$A:$H,3,FALSE)=TRUE),0,IF(VLOOKUP($A215,BNT!$A:$H,3,FALSE)="JA",2,0))</f>
        <v>0</v>
      </c>
      <c r="W215" s="14">
        <f>SUM(C215:E215)+SUM(S215:V215)</f>
        <v>10</v>
      </c>
    </row>
    <row r="216" spans="1:23" x14ac:dyDescent="0.25">
      <c r="A216" s="25">
        <v>1419</v>
      </c>
      <c r="B216" s="25" t="str">
        <f>VLOOKUP($A216,Para!$D$1:$E$996,2,FALSE)</f>
        <v>Betekom Bullets</v>
      </c>
      <c r="C216" s="18">
        <f>VLOOKUP($A216,'Score Algemeen'!$A$3:$S$968,5,FALSE)</f>
        <v>6</v>
      </c>
      <c r="D216" s="18">
        <f>VLOOKUP($A216,'Score Algemeen'!$A:$S,10,FALSE)</f>
        <v>2</v>
      </c>
      <c r="E216" s="18">
        <f>VLOOKUP($A216,'Score Algemeen'!$A:$S,19,FALSE)</f>
        <v>2</v>
      </c>
      <c r="F216" s="6">
        <f>IF(VLOOKUP($A216,Resultaten!$A:$P,10,FALSE)&gt;34,5,IF(VLOOKUP($A216,Resultaten!$A:$P,10,FALSE)&gt;26,10,IF(VLOOKUP($A216,Resultaten!$A:$P,10,FALSE)&gt;12,15,IF(VLOOKUP($A216,Resultaten!$A:$P,10,FALSE)&gt;6,20,IF(VLOOKUP($A216,Resultaten!$A:$P,10,FALSE)="",0,25)))))</f>
        <v>0</v>
      </c>
      <c r="G216" s="6">
        <f>IF(VLOOKUP($A216,Resultaten!$A:$P,3,FALSE)&gt;34,1,IF(VLOOKUP($A216,Resultaten!$A:$P,3,FALSE)&gt;26,2,IF(VLOOKUP($A216,Resultaten!$A:$P,3,FALSE)&gt;12,3,IF(VLOOKUP($A216,Resultaten!$A:$P,3,FALSE)&gt;6,4,IF(VLOOKUP($A216,Resultaten!$A:$P,3,FALSE)="",0,5)))))</f>
        <v>0</v>
      </c>
      <c r="H216" s="6">
        <f>IF(VLOOKUP($A216,Resultaten!$A:$P,11,FALSE)&gt;38,5,IF(VLOOKUP($A216,Resultaten!$A:$P,11,FALSE)&gt;28,10,IF(VLOOKUP($A216,Resultaten!$A:$P,11,FALSE)&gt;12,15,IF(VLOOKUP($A216,Resultaten!$A:$P,11,FALSE)&gt;6,20,IF(VLOOKUP($A216,Resultaten!$A:$P,11,FALSE)="",0,25)))))</f>
        <v>0</v>
      </c>
      <c r="I216" s="6">
        <f>IF(VLOOKUP($A216,Resultaten!$A:$P,4,FALSE)&gt;38,1,IF(VLOOKUP($A216,Resultaten!$A:$P,4,FALSE)&gt;28,2,IF(VLOOKUP($A216,Resultaten!$A:$P,4,FALSE)&gt;12,3,IF(VLOOKUP($A216,Resultaten!$A:$P,4,FALSE)&gt;6,4,IF(VLOOKUP($A216,Resultaten!$A:$P,4,FALSE)="",0,5)))))</f>
        <v>0</v>
      </c>
      <c r="J216" s="6">
        <f>IF(ISERROR(VLOOKUP($A216,BNT!$A:$H,5,FALSE)=TRUE),0,IF(VLOOKUP($A216,BNT!$A:$H,5,FALSE)="JA",2,0))</f>
        <v>0</v>
      </c>
      <c r="K216" s="6">
        <f>IF(ISERROR(VLOOKUP($A216,BNT!$A:$H,4,FALSE)=TRUE),0,IF(VLOOKUP($A216,BNT!$A:$H,4,FALSE)="JA",1,0))</f>
        <v>0</v>
      </c>
      <c r="L216" s="10">
        <f>SUM(C216:E216)+SUM(F216:K216)</f>
        <v>10</v>
      </c>
      <c r="M216" s="7">
        <f>IF(VLOOKUP($A216,Resultaten!$A:$P,11,FALSE)&gt;38,5,IF(VLOOKUP($A216,Resultaten!$A:$P,11,FALSE)&gt;28,10,IF(VLOOKUP($A216,Resultaten!$A:$P,11,FALSE)&gt;12,15,IF(VLOOKUP($A216,Resultaten!$A:$P,11,FALSE)&gt;6,20,IF(VLOOKUP($A216,Resultaten!$A:$P,11,FALSE)="",0,25)))))</f>
        <v>0</v>
      </c>
      <c r="N216" s="7">
        <f>IF(VLOOKUP($A216,Resultaten!$A:$P,12,FALSE)&gt;38,5,IF(VLOOKUP($A216,Resultaten!$A:$P,12,FALSE)&gt;28,10,IF(VLOOKUP($A216,Resultaten!$A:$P,12,FALSE)&gt;12,15,IF(VLOOKUP($A216,Resultaten!$A:$P,12,FALSE)&gt;6,20,IF(VLOOKUP($A216,Resultaten!$A:$P,12,FALSE)="",0,25)))))</f>
        <v>0</v>
      </c>
      <c r="O216" s="7">
        <f>IF(VLOOKUP($A216,Resultaten!$A:$P,5,FALSE)&gt;38,2,IF(VLOOKUP($A216,Resultaten!$A:$P,5,FALSE)&gt;28,4,IF(VLOOKUP($A216,Resultaten!$A:$P,5,FALSE)&gt;12,6,IF(VLOOKUP($A216,Resultaten!$A:$P,5,FALSE)&gt;6,8,IF(VLOOKUP($A216,Resultaten!$A:$P,5,FALSE)="",0,10)))))</f>
        <v>0</v>
      </c>
      <c r="P216" s="7">
        <f>IF(ISERROR(VLOOKUP($A216,BNT!$A:$H,4,FALSE)=TRUE),0,IF(VLOOKUP($A216,BNT!$A:$H,4,FALSE)="JA",2,0))</f>
        <v>0</v>
      </c>
      <c r="Q216" s="7">
        <f>IF(ISERROR(VLOOKUP($A216,BNT!$A:$H,3,FALSE)=TRUE),0,IF(VLOOKUP($A216,BNT!$A:$H,3,FALSE)="JA",1,0))</f>
        <v>0</v>
      </c>
      <c r="R216" s="16">
        <f>SUM(C216:E216)+SUM(M216:Q216)</f>
        <v>10</v>
      </c>
      <c r="S216" s="12">
        <f>IF(VLOOKUP($A216,Resultaten!$A:$P,12,FALSE)&gt;38,5,IF(VLOOKUP($A216,Resultaten!$A:$P,12,FALSE)&gt;28,10,IF(VLOOKUP($A216,Resultaten!$A:$P,12,FALSE)&gt;12,15,IF(VLOOKUP($A216,Resultaten!$A:$P,12,FALSE)&gt;6,20,IF(VLOOKUP($A216,Resultaten!$A:$P,12,FALSE)="",0,25)))))</f>
        <v>0</v>
      </c>
      <c r="T216" s="12">
        <f>IF(VLOOKUP($A216,Resultaten!$A:$P,13,FALSE)&gt;38,5,IF(VLOOKUP($A216,Resultaten!$A:$P,13,FALSE)&gt;28,10,IF(VLOOKUP($A216,Resultaten!$A:$P,13,FALSE)&gt;12,15,IF(VLOOKUP($A216,Resultaten!$A:$P,13,FALSE)&gt;6,20,IF(VLOOKUP($A216,Resultaten!$A:$P,13,FALSE)="",0,25)))))</f>
        <v>0</v>
      </c>
      <c r="U216" s="12">
        <f>IF(VLOOKUP($A216,Resultaten!$A:$P,6,FALSE)&gt;38,2,IF(VLOOKUP($A216,Resultaten!$A:$P,6,FALSE)&gt;28,4,IF(VLOOKUP($A216,Resultaten!$A:$P,6,FALSE)&gt;12,6,IF(VLOOKUP($A216,Resultaten!$A:$P,6,FALSE)&gt;6,8,IF(VLOOKUP($A216,Resultaten!$A:$P,6,FALSE)="",0,10)))))</f>
        <v>0</v>
      </c>
      <c r="V216" s="12">
        <f>IF(ISERROR(VLOOKUP($A216,BNT!$A:$H,3,FALSE)=TRUE),0,IF(VLOOKUP($A216,BNT!$A:$H,3,FALSE)="JA",2,0))</f>
        <v>0</v>
      </c>
      <c r="W216" s="14">
        <f>SUM(C216:E216)+SUM(S216:V216)</f>
        <v>10</v>
      </c>
    </row>
    <row r="217" spans="1:23" x14ac:dyDescent="0.25">
      <c r="A217" s="25">
        <v>2501</v>
      </c>
      <c r="B217" s="25" t="str">
        <f>VLOOKUP($A217,Para!$D$1:$E$996,2,FALSE)</f>
        <v>Edegemse Basketbalclub</v>
      </c>
      <c r="C217" s="18">
        <f>VLOOKUP($A217,'Score Algemeen'!$A$3:$S$968,5,FALSE)</f>
        <v>6</v>
      </c>
      <c r="D217" s="18">
        <f>VLOOKUP($A217,'Score Algemeen'!$A:$S,10,FALSE)</f>
        <v>3</v>
      </c>
      <c r="E217" s="18">
        <f>VLOOKUP($A217,'Score Algemeen'!$A:$S,19,FALSE)</f>
        <v>1</v>
      </c>
      <c r="F217" s="6">
        <f>IF(VLOOKUP($A217,Resultaten!$A:$P,10,FALSE)&gt;34,5,IF(VLOOKUP($A217,Resultaten!$A:$P,10,FALSE)&gt;26,10,IF(VLOOKUP($A217,Resultaten!$A:$P,10,FALSE)&gt;12,15,IF(VLOOKUP($A217,Resultaten!$A:$P,10,FALSE)&gt;6,20,IF(VLOOKUP($A217,Resultaten!$A:$P,10,FALSE)="",0,25)))))</f>
        <v>0</v>
      </c>
      <c r="G217" s="6">
        <f>IF(VLOOKUP($A217,Resultaten!$A:$P,3,FALSE)&gt;34,1,IF(VLOOKUP($A217,Resultaten!$A:$P,3,FALSE)&gt;26,2,IF(VLOOKUP($A217,Resultaten!$A:$P,3,FALSE)&gt;12,3,IF(VLOOKUP($A217,Resultaten!$A:$P,3,FALSE)&gt;6,4,IF(VLOOKUP($A217,Resultaten!$A:$P,3,FALSE)="",0,5)))))</f>
        <v>0</v>
      </c>
      <c r="H217" s="6">
        <f>IF(VLOOKUP($A217,Resultaten!$A:$P,11,FALSE)&gt;38,5,IF(VLOOKUP($A217,Resultaten!$A:$P,11,FALSE)&gt;28,10,IF(VLOOKUP($A217,Resultaten!$A:$P,11,FALSE)&gt;12,15,IF(VLOOKUP($A217,Resultaten!$A:$P,11,FALSE)&gt;6,20,IF(VLOOKUP($A217,Resultaten!$A:$P,11,FALSE)="",0,25)))))</f>
        <v>0</v>
      </c>
      <c r="I217" s="6">
        <f>IF(VLOOKUP($A217,Resultaten!$A:$P,4,FALSE)&gt;38,1,IF(VLOOKUP($A217,Resultaten!$A:$P,4,FALSE)&gt;28,2,IF(VLOOKUP($A217,Resultaten!$A:$P,4,FALSE)&gt;12,3,IF(VLOOKUP($A217,Resultaten!$A:$P,4,FALSE)&gt;6,4,IF(VLOOKUP($A217,Resultaten!$A:$P,4,FALSE)="",0,5)))))</f>
        <v>0</v>
      </c>
      <c r="J217" s="6">
        <f>IF(ISERROR(VLOOKUP($A217,BNT!$A:$H,5,FALSE)=TRUE),0,IF(VLOOKUP($A217,BNT!$A:$H,5,FALSE)="JA",2,0))</f>
        <v>0</v>
      </c>
      <c r="K217" s="6">
        <f>IF(ISERROR(VLOOKUP($A217,BNT!$A:$H,4,FALSE)=TRUE),0,IF(VLOOKUP($A217,BNT!$A:$H,4,FALSE)="JA",1,0))</f>
        <v>0</v>
      </c>
      <c r="L217" s="10">
        <f>SUM(C217:E217)+SUM(F217:K217)</f>
        <v>10</v>
      </c>
      <c r="M217" s="7">
        <f>IF(VLOOKUP($A217,Resultaten!$A:$P,11,FALSE)&gt;38,5,IF(VLOOKUP($A217,Resultaten!$A:$P,11,FALSE)&gt;28,10,IF(VLOOKUP($A217,Resultaten!$A:$P,11,FALSE)&gt;12,15,IF(VLOOKUP($A217,Resultaten!$A:$P,11,FALSE)&gt;6,20,IF(VLOOKUP($A217,Resultaten!$A:$P,11,FALSE)="",0,25)))))</f>
        <v>0</v>
      </c>
      <c r="N217" s="7">
        <f>IF(VLOOKUP($A217,Resultaten!$A:$P,12,FALSE)&gt;38,5,IF(VLOOKUP($A217,Resultaten!$A:$P,12,FALSE)&gt;28,10,IF(VLOOKUP($A217,Resultaten!$A:$P,12,FALSE)&gt;12,15,IF(VLOOKUP($A217,Resultaten!$A:$P,12,FALSE)&gt;6,20,IF(VLOOKUP($A217,Resultaten!$A:$P,12,FALSE)="",0,25)))))</f>
        <v>0</v>
      </c>
      <c r="O217" s="7">
        <f>IF(VLOOKUP($A217,Resultaten!$A:$P,5,FALSE)&gt;38,2,IF(VLOOKUP($A217,Resultaten!$A:$P,5,FALSE)&gt;28,4,IF(VLOOKUP($A217,Resultaten!$A:$P,5,FALSE)&gt;12,6,IF(VLOOKUP($A217,Resultaten!$A:$P,5,FALSE)&gt;6,8,IF(VLOOKUP($A217,Resultaten!$A:$P,5,FALSE)="",0,10)))))</f>
        <v>0</v>
      </c>
      <c r="P217" s="7">
        <f>IF(ISERROR(VLOOKUP($A217,BNT!$A:$H,4,FALSE)=TRUE),0,IF(VLOOKUP($A217,BNT!$A:$H,4,FALSE)="JA",2,0))</f>
        <v>0</v>
      </c>
      <c r="Q217" s="7">
        <f>IF(ISERROR(VLOOKUP($A217,BNT!$A:$H,3,FALSE)=TRUE),0,IF(VLOOKUP($A217,BNT!$A:$H,3,FALSE)="JA",1,0))</f>
        <v>0</v>
      </c>
      <c r="R217" s="16">
        <f>SUM(C217:E217)+SUM(M217:Q217)</f>
        <v>10</v>
      </c>
      <c r="S217" s="12">
        <f>IF(VLOOKUP($A217,Resultaten!$A:$P,12,FALSE)&gt;38,5,IF(VLOOKUP($A217,Resultaten!$A:$P,12,FALSE)&gt;28,10,IF(VLOOKUP($A217,Resultaten!$A:$P,12,FALSE)&gt;12,15,IF(VLOOKUP($A217,Resultaten!$A:$P,12,FALSE)&gt;6,20,IF(VLOOKUP($A217,Resultaten!$A:$P,12,FALSE)="",0,25)))))</f>
        <v>0</v>
      </c>
      <c r="T217" s="12">
        <f>IF(VLOOKUP($A217,Resultaten!$A:$P,13,FALSE)&gt;38,5,IF(VLOOKUP($A217,Resultaten!$A:$P,13,FALSE)&gt;28,10,IF(VLOOKUP($A217,Resultaten!$A:$P,13,FALSE)&gt;12,15,IF(VLOOKUP($A217,Resultaten!$A:$P,13,FALSE)&gt;6,20,IF(VLOOKUP($A217,Resultaten!$A:$P,13,FALSE)="",0,25)))))</f>
        <v>0</v>
      </c>
      <c r="U217" s="12">
        <f>IF(VLOOKUP($A217,Resultaten!$A:$P,6,FALSE)&gt;38,2,IF(VLOOKUP($A217,Resultaten!$A:$P,6,FALSE)&gt;28,4,IF(VLOOKUP($A217,Resultaten!$A:$P,6,FALSE)&gt;12,6,IF(VLOOKUP($A217,Resultaten!$A:$P,6,FALSE)&gt;6,8,IF(VLOOKUP($A217,Resultaten!$A:$P,6,FALSE)="",0,10)))))</f>
        <v>0</v>
      </c>
      <c r="V217" s="12">
        <f>IF(ISERROR(VLOOKUP($A217,BNT!$A:$H,3,FALSE)=TRUE),0,IF(VLOOKUP($A217,BNT!$A:$H,3,FALSE)="JA",2,0))</f>
        <v>0</v>
      </c>
      <c r="W217" s="14">
        <f>SUM(C217:E217)+SUM(S217:V217)</f>
        <v>10</v>
      </c>
    </row>
    <row r="218" spans="1:23" x14ac:dyDescent="0.25">
      <c r="A218" s="25">
        <v>2572</v>
      </c>
      <c r="B218" s="25" t="str">
        <f>VLOOKUP($A218,Para!$D$1:$E$996,2,FALSE)</f>
        <v>Vriendenhof Walem</v>
      </c>
      <c r="C218" s="18">
        <f>VLOOKUP($A218,'Score Algemeen'!$A$3:$S$968,5,FALSE)</f>
        <v>8</v>
      </c>
      <c r="D218" s="18">
        <f>VLOOKUP($A218,'Score Algemeen'!$A:$S,10,FALSE)</f>
        <v>1</v>
      </c>
      <c r="E218" s="18">
        <f>VLOOKUP($A218,'Score Algemeen'!$A:$S,19,FALSE)</f>
        <v>1</v>
      </c>
      <c r="F218" s="6">
        <f>IF(VLOOKUP($A218,Resultaten!$A:$P,10,FALSE)&gt;34,5,IF(VLOOKUP($A218,Resultaten!$A:$P,10,FALSE)&gt;26,10,IF(VLOOKUP($A218,Resultaten!$A:$P,10,FALSE)&gt;12,15,IF(VLOOKUP($A218,Resultaten!$A:$P,10,FALSE)&gt;6,20,IF(VLOOKUP($A218,Resultaten!$A:$P,10,FALSE)="",0,25)))))</f>
        <v>0</v>
      </c>
      <c r="G218" s="6">
        <f>IF(VLOOKUP($A218,Resultaten!$A:$P,3,FALSE)&gt;34,1,IF(VLOOKUP($A218,Resultaten!$A:$P,3,FALSE)&gt;26,2,IF(VLOOKUP($A218,Resultaten!$A:$P,3,FALSE)&gt;12,3,IF(VLOOKUP($A218,Resultaten!$A:$P,3,FALSE)&gt;6,4,IF(VLOOKUP($A218,Resultaten!$A:$P,3,FALSE)="",0,5)))))</f>
        <v>0</v>
      </c>
      <c r="H218" s="6">
        <f>IF(VLOOKUP($A218,Resultaten!$A:$P,11,FALSE)&gt;38,5,IF(VLOOKUP($A218,Resultaten!$A:$P,11,FALSE)&gt;28,10,IF(VLOOKUP($A218,Resultaten!$A:$P,11,FALSE)&gt;12,15,IF(VLOOKUP($A218,Resultaten!$A:$P,11,FALSE)&gt;6,20,IF(VLOOKUP($A218,Resultaten!$A:$P,11,FALSE)="",0,25)))))</f>
        <v>0</v>
      </c>
      <c r="I218" s="6">
        <f>IF(VLOOKUP($A218,Resultaten!$A:$P,4,FALSE)&gt;38,1,IF(VLOOKUP($A218,Resultaten!$A:$P,4,FALSE)&gt;28,2,IF(VLOOKUP($A218,Resultaten!$A:$P,4,FALSE)&gt;12,3,IF(VLOOKUP($A218,Resultaten!$A:$P,4,FALSE)&gt;6,4,IF(VLOOKUP($A218,Resultaten!$A:$P,4,FALSE)="",0,5)))))</f>
        <v>0</v>
      </c>
      <c r="J218" s="6">
        <f>IF(ISERROR(VLOOKUP($A218,BNT!$A:$H,5,FALSE)=TRUE),0,IF(VLOOKUP($A218,BNT!$A:$H,5,FALSE)="JA",2,0))</f>
        <v>0</v>
      </c>
      <c r="K218" s="6">
        <f>IF(ISERROR(VLOOKUP($A218,BNT!$A:$H,4,FALSE)=TRUE),0,IF(VLOOKUP($A218,BNT!$A:$H,4,FALSE)="JA",1,0))</f>
        <v>0</v>
      </c>
      <c r="L218" s="10">
        <f>SUM(C218:E218)+SUM(F218:K218)</f>
        <v>10</v>
      </c>
      <c r="M218" s="7">
        <f>IF(VLOOKUP($A218,Resultaten!$A:$P,11,FALSE)&gt;38,5,IF(VLOOKUP($A218,Resultaten!$A:$P,11,FALSE)&gt;28,10,IF(VLOOKUP($A218,Resultaten!$A:$P,11,FALSE)&gt;12,15,IF(VLOOKUP($A218,Resultaten!$A:$P,11,FALSE)&gt;6,20,IF(VLOOKUP($A218,Resultaten!$A:$P,11,FALSE)="",0,25)))))</f>
        <v>0</v>
      </c>
      <c r="N218" s="7">
        <f>IF(VLOOKUP($A218,Resultaten!$A:$P,12,FALSE)&gt;38,5,IF(VLOOKUP($A218,Resultaten!$A:$P,12,FALSE)&gt;28,10,IF(VLOOKUP($A218,Resultaten!$A:$P,12,FALSE)&gt;12,15,IF(VLOOKUP($A218,Resultaten!$A:$P,12,FALSE)&gt;6,20,IF(VLOOKUP($A218,Resultaten!$A:$P,12,FALSE)="",0,25)))))</f>
        <v>0</v>
      </c>
      <c r="O218" s="7">
        <f>IF(VLOOKUP($A218,Resultaten!$A:$P,5,FALSE)&gt;38,2,IF(VLOOKUP($A218,Resultaten!$A:$P,5,FALSE)&gt;28,4,IF(VLOOKUP($A218,Resultaten!$A:$P,5,FALSE)&gt;12,6,IF(VLOOKUP($A218,Resultaten!$A:$P,5,FALSE)&gt;6,8,IF(VLOOKUP($A218,Resultaten!$A:$P,5,FALSE)="",0,10)))))</f>
        <v>0</v>
      </c>
      <c r="P218" s="7">
        <f>IF(ISERROR(VLOOKUP($A218,BNT!$A:$H,4,FALSE)=TRUE),0,IF(VLOOKUP($A218,BNT!$A:$H,4,FALSE)="JA",2,0))</f>
        <v>0</v>
      </c>
      <c r="Q218" s="7">
        <f>IF(ISERROR(VLOOKUP($A218,BNT!$A:$H,3,FALSE)=TRUE),0,IF(VLOOKUP($A218,BNT!$A:$H,3,FALSE)="JA",1,0))</f>
        <v>0</v>
      </c>
      <c r="R218" s="16">
        <f>SUM(C218:E218)+SUM(M218:Q218)</f>
        <v>10</v>
      </c>
      <c r="S218" s="12">
        <f>IF(VLOOKUP($A218,Resultaten!$A:$P,12,FALSE)&gt;38,5,IF(VLOOKUP($A218,Resultaten!$A:$P,12,FALSE)&gt;28,10,IF(VLOOKUP($A218,Resultaten!$A:$P,12,FALSE)&gt;12,15,IF(VLOOKUP($A218,Resultaten!$A:$P,12,FALSE)&gt;6,20,IF(VLOOKUP($A218,Resultaten!$A:$P,12,FALSE)="",0,25)))))</f>
        <v>0</v>
      </c>
      <c r="T218" s="12">
        <f>IF(VLOOKUP($A218,Resultaten!$A:$P,13,FALSE)&gt;38,5,IF(VLOOKUP($A218,Resultaten!$A:$P,13,FALSE)&gt;28,10,IF(VLOOKUP($A218,Resultaten!$A:$P,13,FALSE)&gt;12,15,IF(VLOOKUP($A218,Resultaten!$A:$P,13,FALSE)&gt;6,20,IF(VLOOKUP($A218,Resultaten!$A:$P,13,FALSE)="",0,25)))))</f>
        <v>0</v>
      </c>
      <c r="U218" s="12">
        <f>IF(VLOOKUP($A218,Resultaten!$A:$P,6,FALSE)&gt;38,2,IF(VLOOKUP($A218,Resultaten!$A:$P,6,FALSE)&gt;28,4,IF(VLOOKUP($A218,Resultaten!$A:$P,6,FALSE)&gt;12,6,IF(VLOOKUP($A218,Resultaten!$A:$P,6,FALSE)&gt;6,8,IF(VLOOKUP($A218,Resultaten!$A:$P,6,FALSE)="",0,10)))))</f>
        <v>0</v>
      </c>
      <c r="V218" s="12">
        <f>IF(ISERROR(VLOOKUP($A218,BNT!$A:$H,3,FALSE)=TRUE),0,IF(VLOOKUP($A218,BNT!$A:$H,3,FALSE)="JA",2,0))</f>
        <v>0</v>
      </c>
      <c r="W218" s="14">
        <f>SUM(C218:E218)+SUM(S218:V218)</f>
        <v>10</v>
      </c>
    </row>
    <row r="219" spans="1:23" x14ac:dyDescent="0.25">
      <c r="A219" s="25">
        <v>5055</v>
      </c>
      <c r="B219" s="25" t="str">
        <f>VLOOKUP($A219,Para!$D$1:$E$996,2,FALSE)</f>
        <v>BC Lions Genk</v>
      </c>
      <c r="C219" s="18">
        <f>VLOOKUP($A219,'Score Algemeen'!$A$3:$S$968,5,FALSE)</f>
        <v>6</v>
      </c>
      <c r="D219" s="18">
        <f>VLOOKUP($A219,'Score Algemeen'!$A:$S,10,FALSE)</f>
        <v>1</v>
      </c>
      <c r="E219" s="18">
        <f>VLOOKUP($A219,'Score Algemeen'!$A:$S,19,FALSE)</f>
        <v>3</v>
      </c>
      <c r="F219" s="6">
        <f>IF(VLOOKUP($A219,Resultaten!$A:$P,10,FALSE)&gt;34,5,IF(VLOOKUP($A219,Resultaten!$A:$P,10,FALSE)&gt;26,10,IF(VLOOKUP($A219,Resultaten!$A:$P,10,FALSE)&gt;12,15,IF(VLOOKUP($A219,Resultaten!$A:$P,10,FALSE)&gt;6,20,IF(VLOOKUP($A219,Resultaten!$A:$P,10,FALSE)="",0,25)))))</f>
        <v>0</v>
      </c>
      <c r="G219" s="6">
        <f>IF(VLOOKUP($A219,Resultaten!$A:$P,3,FALSE)&gt;34,1,IF(VLOOKUP($A219,Resultaten!$A:$P,3,FALSE)&gt;26,2,IF(VLOOKUP($A219,Resultaten!$A:$P,3,FALSE)&gt;12,3,IF(VLOOKUP($A219,Resultaten!$A:$P,3,FALSE)&gt;6,4,IF(VLOOKUP($A219,Resultaten!$A:$P,3,FALSE)="",0,5)))))</f>
        <v>0</v>
      </c>
      <c r="H219" s="6">
        <f>IF(VLOOKUP($A219,Resultaten!$A:$P,11,FALSE)&gt;38,5,IF(VLOOKUP($A219,Resultaten!$A:$P,11,FALSE)&gt;28,10,IF(VLOOKUP($A219,Resultaten!$A:$P,11,FALSE)&gt;12,15,IF(VLOOKUP($A219,Resultaten!$A:$P,11,FALSE)&gt;6,20,IF(VLOOKUP($A219,Resultaten!$A:$P,11,FALSE)="",0,25)))))</f>
        <v>0</v>
      </c>
      <c r="I219" s="6">
        <f>IF(VLOOKUP($A219,Resultaten!$A:$P,4,FALSE)&gt;38,1,IF(VLOOKUP($A219,Resultaten!$A:$P,4,FALSE)&gt;28,2,IF(VLOOKUP($A219,Resultaten!$A:$P,4,FALSE)&gt;12,3,IF(VLOOKUP($A219,Resultaten!$A:$P,4,FALSE)&gt;6,4,IF(VLOOKUP($A219,Resultaten!$A:$P,4,FALSE)="",0,5)))))</f>
        <v>0</v>
      </c>
      <c r="J219" s="6">
        <f>IF(ISERROR(VLOOKUP($A219,BNT!$A:$H,5,FALSE)=TRUE),0,IF(VLOOKUP($A219,BNT!$A:$H,5,FALSE)="JA",2,0))</f>
        <v>0</v>
      </c>
      <c r="K219" s="6">
        <f>IF(ISERROR(VLOOKUP($A219,BNT!$A:$H,4,FALSE)=TRUE),0,IF(VLOOKUP($A219,BNT!$A:$H,4,FALSE)="JA",1,0))</f>
        <v>0</v>
      </c>
      <c r="L219" s="10">
        <f>SUM(C219:E219)+SUM(F219:K219)</f>
        <v>10</v>
      </c>
      <c r="M219" s="7">
        <f>IF(VLOOKUP($A219,Resultaten!$A:$P,11,FALSE)&gt;38,5,IF(VLOOKUP($A219,Resultaten!$A:$P,11,FALSE)&gt;28,10,IF(VLOOKUP($A219,Resultaten!$A:$P,11,FALSE)&gt;12,15,IF(VLOOKUP($A219,Resultaten!$A:$P,11,FALSE)&gt;6,20,IF(VLOOKUP($A219,Resultaten!$A:$P,11,FALSE)="",0,25)))))</f>
        <v>0</v>
      </c>
      <c r="N219" s="7">
        <f>IF(VLOOKUP($A219,Resultaten!$A:$P,12,FALSE)&gt;38,5,IF(VLOOKUP($A219,Resultaten!$A:$P,12,FALSE)&gt;28,10,IF(VLOOKUP($A219,Resultaten!$A:$P,12,FALSE)&gt;12,15,IF(VLOOKUP($A219,Resultaten!$A:$P,12,FALSE)&gt;6,20,IF(VLOOKUP($A219,Resultaten!$A:$P,12,FALSE)="",0,25)))))</f>
        <v>0</v>
      </c>
      <c r="O219" s="7">
        <f>IF(VLOOKUP($A219,Resultaten!$A:$P,5,FALSE)&gt;38,2,IF(VLOOKUP($A219,Resultaten!$A:$P,5,FALSE)&gt;28,4,IF(VLOOKUP($A219,Resultaten!$A:$P,5,FALSE)&gt;12,6,IF(VLOOKUP($A219,Resultaten!$A:$P,5,FALSE)&gt;6,8,IF(VLOOKUP($A219,Resultaten!$A:$P,5,FALSE)="",0,10)))))</f>
        <v>0</v>
      </c>
      <c r="P219" s="7">
        <f>IF(ISERROR(VLOOKUP($A219,BNT!$A:$H,4,FALSE)=TRUE),0,IF(VLOOKUP($A219,BNT!$A:$H,4,FALSE)="JA",2,0))</f>
        <v>0</v>
      </c>
      <c r="Q219" s="7">
        <f>IF(ISERROR(VLOOKUP($A219,BNT!$A:$H,3,FALSE)=TRUE),0,IF(VLOOKUP($A219,BNT!$A:$H,3,FALSE)="JA",1,0))</f>
        <v>0</v>
      </c>
      <c r="R219" s="16">
        <f>SUM(C219:E219)+SUM(M219:Q219)</f>
        <v>10</v>
      </c>
      <c r="S219" s="12">
        <f>IF(VLOOKUP($A219,Resultaten!$A:$P,12,FALSE)&gt;38,5,IF(VLOOKUP($A219,Resultaten!$A:$P,12,FALSE)&gt;28,10,IF(VLOOKUP($A219,Resultaten!$A:$P,12,FALSE)&gt;12,15,IF(VLOOKUP($A219,Resultaten!$A:$P,12,FALSE)&gt;6,20,IF(VLOOKUP($A219,Resultaten!$A:$P,12,FALSE)="",0,25)))))</f>
        <v>0</v>
      </c>
      <c r="T219" s="12">
        <f>IF(VLOOKUP($A219,Resultaten!$A:$P,13,FALSE)&gt;38,5,IF(VLOOKUP($A219,Resultaten!$A:$P,13,FALSE)&gt;28,10,IF(VLOOKUP($A219,Resultaten!$A:$P,13,FALSE)&gt;12,15,IF(VLOOKUP($A219,Resultaten!$A:$P,13,FALSE)&gt;6,20,IF(VLOOKUP($A219,Resultaten!$A:$P,13,FALSE)="",0,25)))))</f>
        <v>0</v>
      </c>
      <c r="U219" s="12">
        <f>IF(VLOOKUP($A219,Resultaten!$A:$P,6,FALSE)&gt;38,2,IF(VLOOKUP($A219,Resultaten!$A:$P,6,FALSE)&gt;28,4,IF(VLOOKUP($A219,Resultaten!$A:$P,6,FALSE)&gt;12,6,IF(VLOOKUP($A219,Resultaten!$A:$P,6,FALSE)&gt;6,8,IF(VLOOKUP($A219,Resultaten!$A:$P,6,FALSE)="",0,10)))))</f>
        <v>0</v>
      </c>
      <c r="V219" s="12">
        <f>IF(ISERROR(VLOOKUP($A219,BNT!$A:$H,3,FALSE)=TRUE),0,IF(VLOOKUP($A219,BNT!$A:$H,3,FALSE)="JA",2,0))</f>
        <v>0</v>
      </c>
      <c r="W219" s="14">
        <f>SUM(C219:E219)+SUM(S219:V219)</f>
        <v>10</v>
      </c>
    </row>
    <row r="220" spans="1:23" x14ac:dyDescent="0.25">
      <c r="A220" s="25">
        <v>5070</v>
      </c>
      <c r="B220" s="25" t="str">
        <f>VLOOKUP($A220,Para!$D$1:$E$996,2,FALSE)</f>
        <v>Elite Overtime Brussels</v>
      </c>
      <c r="C220" s="18">
        <f>VLOOKUP($A220,'Score Algemeen'!$A$3:$S$968,5,FALSE)</f>
        <v>8</v>
      </c>
      <c r="D220" s="18">
        <f>VLOOKUP($A220,'Score Algemeen'!$A:$S,10,FALSE)</f>
        <v>1</v>
      </c>
      <c r="E220" s="18">
        <f>VLOOKUP($A220,'Score Algemeen'!$A:$S,19,FALSE)</f>
        <v>1</v>
      </c>
      <c r="F220" s="6">
        <f>IF(VLOOKUP($A220,Resultaten!$A:$P,10,FALSE)&gt;34,5,IF(VLOOKUP($A220,Resultaten!$A:$P,10,FALSE)&gt;26,10,IF(VLOOKUP($A220,Resultaten!$A:$P,10,FALSE)&gt;12,15,IF(VLOOKUP($A220,Resultaten!$A:$P,10,FALSE)&gt;6,20,IF(VLOOKUP($A220,Resultaten!$A:$P,10,FALSE)="",0,25)))))</f>
        <v>0</v>
      </c>
      <c r="G220" s="6">
        <f>IF(VLOOKUP($A220,Resultaten!$A:$P,3,FALSE)&gt;34,1,IF(VLOOKUP($A220,Resultaten!$A:$P,3,FALSE)&gt;26,2,IF(VLOOKUP($A220,Resultaten!$A:$P,3,FALSE)&gt;12,3,IF(VLOOKUP($A220,Resultaten!$A:$P,3,FALSE)&gt;6,4,IF(VLOOKUP($A220,Resultaten!$A:$P,3,FALSE)="",0,5)))))</f>
        <v>0</v>
      </c>
      <c r="H220" s="6">
        <f>IF(VLOOKUP($A220,Resultaten!$A:$P,11,FALSE)&gt;38,5,IF(VLOOKUP($A220,Resultaten!$A:$P,11,FALSE)&gt;28,10,IF(VLOOKUP($A220,Resultaten!$A:$P,11,FALSE)&gt;12,15,IF(VLOOKUP($A220,Resultaten!$A:$P,11,FALSE)&gt;6,20,IF(VLOOKUP($A220,Resultaten!$A:$P,11,FALSE)="",0,25)))))</f>
        <v>0</v>
      </c>
      <c r="I220" s="6">
        <f>IF(VLOOKUP($A220,Resultaten!$A:$P,4,FALSE)&gt;38,1,IF(VLOOKUP($A220,Resultaten!$A:$P,4,FALSE)&gt;28,2,IF(VLOOKUP($A220,Resultaten!$A:$P,4,FALSE)&gt;12,3,IF(VLOOKUP($A220,Resultaten!$A:$P,4,FALSE)&gt;6,4,IF(VLOOKUP($A220,Resultaten!$A:$P,4,FALSE)="",0,5)))))</f>
        <v>0</v>
      </c>
      <c r="J220" s="6">
        <f>IF(ISERROR(VLOOKUP($A220,BNT!$A:$H,5,FALSE)=TRUE),0,IF(VLOOKUP($A220,BNT!$A:$H,5,FALSE)="JA",2,0))</f>
        <v>0</v>
      </c>
      <c r="K220" s="6">
        <f>IF(ISERROR(VLOOKUP($A220,BNT!$A:$H,4,FALSE)=TRUE),0,IF(VLOOKUP($A220,BNT!$A:$H,4,FALSE)="JA",1,0))</f>
        <v>0</v>
      </c>
      <c r="L220" s="10">
        <f>SUM(C220:E220)+SUM(F220:K220)</f>
        <v>10</v>
      </c>
      <c r="M220" s="7">
        <f>IF(VLOOKUP($A220,Resultaten!$A:$P,11,FALSE)&gt;38,5,IF(VLOOKUP($A220,Resultaten!$A:$P,11,FALSE)&gt;28,10,IF(VLOOKUP($A220,Resultaten!$A:$P,11,FALSE)&gt;12,15,IF(VLOOKUP($A220,Resultaten!$A:$P,11,FALSE)&gt;6,20,IF(VLOOKUP($A220,Resultaten!$A:$P,11,FALSE)="",0,25)))))</f>
        <v>0</v>
      </c>
      <c r="N220" s="7">
        <f>IF(VLOOKUP($A220,Resultaten!$A:$P,12,FALSE)&gt;38,5,IF(VLOOKUP($A220,Resultaten!$A:$P,12,FALSE)&gt;28,10,IF(VLOOKUP($A220,Resultaten!$A:$P,12,FALSE)&gt;12,15,IF(VLOOKUP($A220,Resultaten!$A:$P,12,FALSE)&gt;6,20,IF(VLOOKUP($A220,Resultaten!$A:$P,12,FALSE)="",0,25)))))</f>
        <v>0</v>
      </c>
      <c r="O220" s="7">
        <f>IF(VLOOKUP($A220,Resultaten!$A:$P,5,FALSE)&gt;38,2,IF(VLOOKUP($A220,Resultaten!$A:$P,5,FALSE)&gt;28,4,IF(VLOOKUP($A220,Resultaten!$A:$P,5,FALSE)&gt;12,6,IF(VLOOKUP($A220,Resultaten!$A:$P,5,FALSE)&gt;6,8,IF(VLOOKUP($A220,Resultaten!$A:$P,5,FALSE)="",0,10)))))</f>
        <v>0</v>
      </c>
      <c r="P220" s="7">
        <f>IF(ISERROR(VLOOKUP($A220,BNT!$A:$H,4,FALSE)=TRUE),0,IF(VLOOKUP($A220,BNT!$A:$H,4,FALSE)="JA",2,0))</f>
        <v>0</v>
      </c>
      <c r="Q220" s="7">
        <f>IF(ISERROR(VLOOKUP($A220,BNT!$A:$H,3,FALSE)=TRUE),0,IF(VLOOKUP($A220,BNT!$A:$H,3,FALSE)="JA",1,0))</f>
        <v>0</v>
      </c>
      <c r="R220" s="16">
        <f>SUM(C220:E220)+SUM(M220:Q220)</f>
        <v>10</v>
      </c>
      <c r="S220" s="12">
        <f>IF(VLOOKUP($A220,Resultaten!$A:$P,12,FALSE)&gt;38,5,IF(VLOOKUP($A220,Resultaten!$A:$P,12,FALSE)&gt;28,10,IF(VLOOKUP($A220,Resultaten!$A:$P,12,FALSE)&gt;12,15,IF(VLOOKUP($A220,Resultaten!$A:$P,12,FALSE)&gt;6,20,IF(VLOOKUP($A220,Resultaten!$A:$P,12,FALSE)="",0,25)))))</f>
        <v>0</v>
      </c>
      <c r="T220" s="12">
        <f>IF(VLOOKUP($A220,Resultaten!$A:$P,13,FALSE)&gt;38,5,IF(VLOOKUP($A220,Resultaten!$A:$P,13,FALSE)&gt;28,10,IF(VLOOKUP($A220,Resultaten!$A:$P,13,FALSE)&gt;12,15,IF(VLOOKUP($A220,Resultaten!$A:$P,13,FALSE)&gt;6,20,IF(VLOOKUP($A220,Resultaten!$A:$P,13,FALSE)="",0,25)))))</f>
        <v>0</v>
      </c>
      <c r="U220" s="12">
        <f>IF(VLOOKUP($A220,Resultaten!$A:$P,6,FALSE)&gt;38,2,IF(VLOOKUP($A220,Resultaten!$A:$P,6,FALSE)&gt;28,4,IF(VLOOKUP($A220,Resultaten!$A:$P,6,FALSE)&gt;12,6,IF(VLOOKUP($A220,Resultaten!$A:$P,6,FALSE)&gt;6,8,IF(VLOOKUP($A220,Resultaten!$A:$P,6,FALSE)="",0,10)))))</f>
        <v>0</v>
      </c>
      <c r="V220" s="12">
        <f>IF(ISERROR(VLOOKUP($A220,BNT!$A:$H,3,FALSE)=TRUE),0,IF(VLOOKUP($A220,BNT!$A:$H,3,FALSE)="JA",2,0))</f>
        <v>0</v>
      </c>
      <c r="W220" s="14">
        <f>SUM(C220:E220)+SUM(S220:V220)</f>
        <v>10</v>
      </c>
    </row>
    <row r="221" spans="1:23" x14ac:dyDescent="0.25">
      <c r="A221" s="25">
        <v>1332</v>
      </c>
      <c r="B221" s="25" t="str">
        <f>VLOOKUP($A221,Para!$D$1:$E$996,2,FALSE)</f>
        <v>Jong Edegem BBC</v>
      </c>
      <c r="C221" s="18">
        <f>VLOOKUP($A221,'Score Algemeen'!$A$3:$S$968,5,FALSE)</f>
        <v>6</v>
      </c>
      <c r="D221" s="18">
        <f>VLOOKUP($A221,'Score Algemeen'!$A:$S,10,FALSE)</f>
        <v>2</v>
      </c>
      <c r="E221" s="18">
        <f>VLOOKUP($A221,'Score Algemeen'!$A:$S,19,FALSE)</f>
        <v>1</v>
      </c>
      <c r="F221" s="6">
        <f>IF(VLOOKUP($A221,Resultaten!$A:$P,10,FALSE)&gt;34,5,IF(VLOOKUP($A221,Resultaten!$A:$P,10,FALSE)&gt;26,10,IF(VLOOKUP($A221,Resultaten!$A:$P,10,FALSE)&gt;12,15,IF(VLOOKUP($A221,Resultaten!$A:$P,10,FALSE)&gt;6,20,IF(VLOOKUP($A221,Resultaten!$A:$P,10,FALSE)="",0,25)))))</f>
        <v>0</v>
      </c>
      <c r="G221" s="6">
        <f>IF(VLOOKUP($A221,Resultaten!$A:$P,3,FALSE)&gt;34,1,IF(VLOOKUP($A221,Resultaten!$A:$P,3,FALSE)&gt;26,2,IF(VLOOKUP($A221,Resultaten!$A:$P,3,FALSE)&gt;12,3,IF(VLOOKUP($A221,Resultaten!$A:$P,3,FALSE)&gt;6,4,IF(VLOOKUP($A221,Resultaten!$A:$P,3,FALSE)="",0,5)))))</f>
        <v>0</v>
      </c>
      <c r="H221" s="6">
        <f>IF(VLOOKUP($A221,Resultaten!$A:$P,11,FALSE)&gt;38,5,IF(VLOOKUP($A221,Resultaten!$A:$P,11,FALSE)&gt;28,10,IF(VLOOKUP($A221,Resultaten!$A:$P,11,FALSE)&gt;12,15,IF(VLOOKUP($A221,Resultaten!$A:$P,11,FALSE)&gt;6,20,IF(VLOOKUP($A221,Resultaten!$A:$P,11,FALSE)="",0,25)))))</f>
        <v>0</v>
      </c>
      <c r="I221" s="6">
        <f>IF(VLOOKUP($A221,Resultaten!$A:$P,4,FALSE)&gt;38,1,IF(VLOOKUP($A221,Resultaten!$A:$P,4,FALSE)&gt;28,2,IF(VLOOKUP($A221,Resultaten!$A:$P,4,FALSE)&gt;12,3,IF(VLOOKUP($A221,Resultaten!$A:$P,4,FALSE)&gt;6,4,IF(VLOOKUP($A221,Resultaten!$A:$P,4,FALSE)="",0,5)))))</f>
        <v>0</v>
      </c>
      <c r="J221" s="6">
        <f>IF(ISERROR(VLOOKUP($A221,BNT!$A:$H,5,FALSE)=TRUE),0,IF(VLOOKUP($A221,BNT!$A:$H,5,FALSE)="JA",2,0))</f>
        <v>0</v>
      </c>
      <c r="K221" s="6">
        <f>IF(ISERROR(VLOOKUP($A221,BNT!$A:$H,4,FALSE)=TRUE),0,IF(VLOOKUP($A221,BNT!$A:$H,4,FALSE)="JA",1,0))</f>
        <v>0</v>
      </c>
      <c r="L221" s="10">
        <f>SUM(C221:E221)+SUM(F221:K221)</f>
        <v>9</v>
      </c>
      <c r="M221" s="7">
        <f>IF(VLOOKUP($A221,Resultaten!$A:$P,11,FALSE)&gt;38,5,IF(VLOOKUP($A221,Resultaten!$A:$P,11,FALSE)&gt;28,10,IF(VLOOKUP($A221,Resultaten!$A:$P,11,FALSE)&gt;12,15,IF(VLOOKUP($A221,Resultaten!$A:$P,11,FALSE)&gt;6,20,IF(VLOOKUP($A221,Resultaten!$A:$P,11,FALSE)="",0,25)))))</f>
        <v>0</v>
      </c>
      <c r="N221" s="7">
        <f>IF(VLOOKUP($A221,Resultaten!$A:$P,12,FALSE)&gt;38,5,IF(VLOOKUP($A221,Resultaten!$A:$P,12,FALSE)&gt;28,10,IF(VLOOKUP($A221,Resultaten!$A:$P,12,FALSE)&gt;12,15,IF(VLOOKUP($A221,Resultaten!$A:$P,12,FALSE)&gt;6,20,IF(VLOOKUP($A221,Resultaten!$A:$P,12,FALSE)="",0,25)))))</f>
        <v>0</v>
      </c>
      <c r="O221" s="7">
        <f>IF(VLOOKUP($A221,Resultaten!$A:$P,5,FALSE)&gt;38,2,IF(VLOOKUP($A221,Resultaten!$A:$P,5,FALSE)&gt;28,4,IF(VLOOKUP($A221,Resultaten!$A:$P,5,FALSE)&gt;12,6,IF(VLOOKUP($A221,Resultaten!$A:$P,5,FALSE)&gt;6,8,IF(VLOOKUP($A221,Resultaten!$A:$P,5,FALSE)="",0,10)))))</f>
        <v>0</v>
      </c>
      <c r="P221" s="7">
        <f>IF(ISERROR(VLOOKUP($A221,BNT!$A:$H,4,FALSE)=TRUE),0,IF(VLOOKUP($A221,BNT!$A:$H,4,FALSE)="JA",2,0))</f>
        <v>0</v>
      </c>
      <c r="Q221" s="7">
        <f>IF(ISERROR(VLOOKUP($A221,BNT!$A:$H,3,FALSE)=TRUE),0,IF(VLOOKUP($A221,BNT!$A:$H,3,FALSE)="JA",1,0))</f>
        <v>0</v>
      </c>
      <c r="R221" s="16">
        <f>SUM(C221:E221)+SUM(M221:Q221)</f>
        <v>9</v>
      </c>
      <c r="S221" s="12">
        <f>IF(VLOOKUP($A221,Resultaten!$A:$P,12,FALSE)&gt;38,5,IF(VLOOKUP($A221,Resultaten!$A:$P,12,FALSE)&gt;28,10,IF(VLOOKUP($A221,Resultaten!$A:$P,12,FALSE)&gt;12,15,IF(VLOOKUP($A221,Resultaten!$A:$P,12,FALSE)&gt;6,20,IF(VLOOKUP($A221,Resultaten!$A:$P,12,FALSE)="",0,25)))))</f>
        <v>0</v>
      </c>
      <c r="T221" s="12">
        <f>IF(VLOOKUP($A221,Resultaten!$A:$P,13,FALSE)&gt;38,5,IF(VLOOKUP($A221,Resultaten!$A:$P,13,FALSE)&gt;28,10,IF(VLOOKUP($A221,Resultaten!$A:$P,13,FALSE)&gt;12,15,IF(VLOOKUP($A221,Resultaten!$A:$P,13,FALSE)&gt;6,20,IF(VLOOKUP($A221,Resultaten!$A:$P,13,FALSE)="",0,25)))))</f>
        <v>0</v>
      </c>
      <c r="U221" s="12">
        <f>IF(VLOOKUP($A221,Resultaten!$A:$P,6,FALSE)&gt;38,2,IF(VLOOKUP($A221,Resultaten!$A:$P,6,FALSE)&gt;28,4,IF(VLOOKUP($A221,Resultaten!$A:$P,6,FALSE)&gt;12,6,IF(VLOOKUP($A221,Resultaten!$A:$P,6,FALSE)&gt;6,8,IF(VLOOKUP($A221,Resultaten!$A:$P,6,FALSE)="",0,10)))))</f>
        <v>0</v>
      </c>
      <c r="V221" s="12">
        <f>IF(ISERROR(VLOOKUP($A221,BNT!$A:$H,3,FALSE)=TRUE),0,IF(VLOOKUP($A221,BNT!$A:$H,3,FALSE)="JA",2,0))</f>
        <v>0</v>
      </c>
      <c r="W221" s="14">
        <f>SUM(C221:E221)+SUM(S221:V221)</f>
        <v>9</v>
      </c>
    </row>
    <row r="222" spans="1:23" x14ac:dyDescent="0.25">
      <c r="A222" s="25">
        <v>1972</v>
      </c>
      <c r="B222" s="25" t="str">
        <f>VLOOKUP($A222,Para!$D$1:$E$996,2,FALSE)</f>
        <v>BBC Baskas Kasterlee</v>
      </c>
      <c r="C222" s="18">
        <f>VLOOKUP($A222,'Score Algemeen'!$A$3:$S$968,5,FALSE)</f>
        <v>6</v>
      </c>
      <c r="D222" s="18">
        <f>VLOOKUP($A222,'Score Algemeen'!$A:$S,10,FALSE)</f>
        <v>1</v>
      </c>
      <c r="E222" s="18">
        <f>VLOOKUP($A222,'Score Algemeen'!$A:$S,19,FALSE)</f>
        <v>2</v>
      </c>
      <c r="F222" s="6">
        <f>IF(VLOOKUP($A222,Resultaten!$A:$P,10,FALSE)&gt;34,5,IF(VLOOKUP($A222,Resultaten!$A:$P,10,FALSE)&gt;26,10,IF(VLOOKUP($A222,Resultaten!$A:$P,10,FALSE)&gt;12,15,IF(VLOOKUP($A222,Resultaten!$A:$P,10,FALSE)&gt;6,20,IF(VLOOKUP($A222,Resultaten!$A:$P,10,FALSE)="",0,25)))))</f>
        <v>0</v>
      </c>
      <c r="G222" s="6">
        <f>IF(VLOOKUP($A222,Resultaten!$A:$P,3,FALSE)&gt;34,1,IF(VLOOKUP($A222,Resultaten!$A:$P,3,FALSE)&gt;26,2,IF(VLOOKUP($A222,Resultaten!$A:$P,3,FALSE)&gt;12,3,IF(VLOOKUP($A222,Resultaten!$A:$P,3,FALSE)&gt;6,4,IF(VLOOKUP($A222,Resultaten!$A:$P,3,FALSE)="",0,5)))))</f>
        <v>0</v>
      </c>
      <c r="H222" s="6">
        <f>IF(VLOOKUP($A222,Resultaten!$A:$P,11,FALSE)&gt;38,5,IF(VLOOKUP($A222,Resultaten!$A:$P,11,FALSE)&gt;28,10,IF(VLOOKUP($A222,Resultaten!$A:$P,11,FALSE)&gt;12,15,IF(VLOOKUP($A222,Resultaten!$A:$P,11,FALSE)&gt;6,20,IF(VLOOKUP($A222,Resultaten!$A:$P,11,FALSE)="",0,25)))))</f>
        <v>0</v>
      </c>
      <c r="I222" s="6">
        <f>IF(VLOOKUP($A222,Resultaten!$A:$P,4,FALSE)&gt;38,1,IF(VLOOKUP($A222,Resultaten!$A:$P,4,FALSE)&gt;28,2,IF(VLOOKUP($A222,Resultaten!$A:$P,4,FALSE)&gt;12,3,IF(VLOOKUP($A222,Resultaten!$A:$P,4,FALSE)&gt;6,4,IF(VLOOKUP($A222,Resultaten!$A:$P,4,FALSE)="",0,5)))))</f>
        <v>0</v>
      </c>
      <c r="J222" s="6">
        <f>IF(ISERROR(VLOOKUP($A222,BNT!$A:$H,5,FALSE)=TRUE),0,IF(VLOOKUP($A222,BNT!$A:$H,5,FALSE)="JA",2,0))</f>
        <v>0</v>
      </c>
      <c r="K222" s="6">
        <f>IF(ISERROR(VLOOKUP($A222,BNT!$A:$H,4,FALSE)=TRUE),0,IF(VLOOKUP($A222,BNT!$A:$H,4,FALSE)="JA",1,0))</f>
        <v>0</v>
      </c>
      <c r="L222" s="10">
        <f>SUM(C222:E222)+SUM(F222:K222)</f>
        <v>9</v>
      </c>
      <c r="M222" s="7">
        <f>IF(VLOOKUP($A222,Resultaten!$A:$P,11,FALSE)&gt;38,5,IF(VLOOKUP($A222,Resultaten!$A:$P,11,FALSE)&gt;28,10,IF(VLOOKUP($A222,Resultaten!$A:$P,11,FALSE)&gt;12,15,IF(VLOOKUP($A222,Resultaten!$A:$P,11,FALSE)&gt;6,20,IF(VLOOKUP($A222,Resultaten!$A:$P,11,FALSE)="",0,25)))))</f>
        <v>0</v>
      </c>
      <c r="N222" s="7">
        <f>IF(VLOOKUP($A222,Resultaten!$A:$P,12,FALSE)&gt;38,5,IF(VLOOKUP($A222,Resultaten!$A:$P,12,FALSE)&gt;28,10,IF(VLOOKUP($A222,Resultaten!$A:$P,12,FALSE)&gt;12,15,IF(VLOOKUP($A222,Resultaten!$A:$P,12,FALSE)&gt;6,20,IF(VLOOKUP($A222,Resultaten!$A:$P,12,FALSE)="",0,25)))))</f>
        <v>0</v>
      </c>
      <c r="O222" s="7">
        <f>IF(VLOOKUP($A222,Resultaten!$A:$P,5,FALSE)&gt;38,2,IF(VLOOKUP($A222,Resultaten!$A:$P,5,FALSE)&gt;28,4,IF(VLOOKUP($A222,Resultaten!$A:$P,5,FALSE)&gt;12,6,IF(VLOOKUP($A222,Resultaten!$A:$P,5,FALSE)&gt;6,8,IF(VLOOKUP($A222,Resultaten!$A:$P,5,FALSE)="",0,10)))))</f>
        <v>0</v>
      </c>
      <c r="P222" s="7">
        <f>IF(ISERROR(VLOOKUP($A222,BNT!$A:$H,4,FALSE)=TRUE),0,IF(VLOOKUP($A222,BNT!$A:$H,4,FALSE)="JA",2,0))</f>
        <v>0</v>
      </c>
      <c r="Q222" s="7">
        <f>IF(ISERROR(VLOOKUP($A222,BNT!$A:$H,3,FALSE)=TRUE),0,IF(VLOOKUP($A222,BNT!$A:$H,3,FALSE)="JA",1,0))</f>
        <v>0</v>
      </c>
      <c r="R222" s="16">
        <f>SUM(C222:E222)+SUM(M222:Q222)</f>
        <v>9</v>
      </c>
      <c r="S222" s="12">
        <f>IF(VLOOKUP($A222,Resultaten!$A:$P,12,FALSE)&gt;38,5,IF(VLOOKUP($A222,Resultaten!$A:$P,12,FALSE)&gt;28,10,IF(VLOOKUP($A222,Resultaten!$A:$P,12,FALSE)&gt;12,15,IF(VLOOKUP($A222,Resultaten!$A:$P,12,FALSE)&gt;6,20,IF(VLOOKUP($A222,Resultaten!$A:$P,12,FALSE)="",0,25)))))</f>
        <v>0</v>
      </c>
      <c r="T222" s="12">
        <f>IF(VLOOKUP($A222,Resultaten!$A:$P,13,FALSE)&gt;38,5,IF(VLOOKUP($A222,Resultaten!$A:$P,13,FALSE)&gt;28,10,IF(VLOOKUP($A222,Resultaten!$A:$P,13,FALSE)&gt;12,15,IF(VLOOKUP($A222,Resultaten!$A:$P,13,FALSE)&gt;6,20,IF(VLOOKUP($A222,Resultaten!$A:$P,13,FALSE)="",0,25)))))</f>
        <v>0</v>
      </c>
      <c r="U222" s="12">
        <f>IF(VLOOKUP($A222,Resultaten!$A:$P,6,FALSE)&gt;38,2,IF(VLOOKUP($A222,Resultaten!$A:$P,6,FALSE)&gt;28,4,IF(VLOOKUP($A222,Resultaten!$A:$P,6,FALSE)&gt;12,6,IF(VLOOKUP($A222,Resultaten!$A:$P,6,FALSE)&gt;6,8,IF(VLOOKUP($A222,Resultaten!$A:$P,6,FALSE)="",0,10)))))</f>
        <v>0</v>
      </c>
      <c r="V222" s="12">
        <f>IF(ISERROR(VLOOKUP($A222,BNT!$A:$H,3,FALSE)=TRUE),0,IF(VLOOKUP($A222,BNT!$A:$H,3,FALSE)="JA",2,0))</f>
        <v>0</v>
      </c>
      <c r="W222" s="14">
        <f>SUM(C222:E222)+SUM(S222:V222)</f>
        <v>9</v>
      </c>
    </row>
    <row r="223" spans="1:23" s="76" customFormat="1" x14ac:dyDescent="0.25">
      <c r="A223" s="25">
        <v>2489</v>
      </c>
      <c r="B223" s="25" t="str">
        <f>VLOOKUP($A223,Para!$D$1:$E$996,2,FALSE)</f>
        <v>Titans Basketball Keerbergen</v>
      </c>
      <c r="C223" s="18">
        <f>VLOOKUP($A223,'Score Algemeen'!$A$3:$S$968,5,FALSE)</f>
        <v>6</v>
      </c>
      <c r="D223" s="18">
        <f>VLOOKUP($A223,'Score Algemeen'!$A:$S,10,FALSE)</f>
        <v>2</v>
      </c>
      <c r="E223" s="18">
        <f>VLOOKUP($A223,'Score Algemeen'!$A:$S,19,FALSE)</f>
        <v>1</v>
      </c>
      <c r="F223" s="6">
        <f>IF(VLOOKUP($A223,Resultaten!$A:$P,10,FALSE)&gt;34,5,IF(VLOOKUP($A223,Resultaten!$A:$P,10,FALSE)&gt;26,10,IF(VLOOKUP($A223,Resultaten!$A:$P,10,FALSE)&gt;12,15,IF(VLOOKUP($A223,Resultaten!$A:$P,10,FALSE)&gt;6,20,IF(VLOOKUP($A223,Resultaten!$A:$P,10,FALSE)="",0,25)))))</f>
        <v>0</v>
      </c>
      <c r="G223" s="6">
        <f>IF(VLOOKUP($A223,Resultaten!$A:$P,3,FALSE)&gt;34,1,IF(VLOOKUP($A223,Resultaten!$A:$P,3,FALSE)&gt;26,2,IF(VLOOKUP($A223,Resultaten!$A:$P,3,FALSE)&gt;12,3,IF(VLOOKUP($A223,Resultaten!$A:$P,3,FALSE)&gt;6,4,IF(VLOOKUP($A223,Resultaten!$A:$P,3,FALSE)="",0,5)))))</f>
        <v>0</v>
      </c>
      <c r="H223" s="6">
        <f>IF(VLOOKUP($A223,Resultaten!$A:$P,11,FALSE)&gt;38,5,IF(VLOOKUP($A223,Resultaten!$A:$P,11,FALSE)&gt;28,10,IF(VLOOKUP($A223,Resultaten!$A:$P,11,FALSE)&gt;12,15,IF(VLOOKUP($A223,Resultaten!$A:$P,11,FALSE)&gt;6,20,IF(VLOOKUP($A223,Resultaten!$A:$P,11,FALSE)="",0,25)))))</f>
        <v>0</v>
      </c>
      <c r="I223" s="6">
        <f>IF(VLOOKUP($A223,Resultaten!$A:$P,4,FALSE)&gt;38,1,IF(VLOOKUP($A223,Resultaten!$A:$P,4,FALSE)&gt;28,2,IF(VLOOKUP($A223,Resultaten!$A:$P,4,FALSE)&gt;12,3,IF(VLOOKUP($A223,Resultaten!$A:$P,4,FALSE)&gt;6,4,IF(VLOOKUP($A223,Resultaten!$A:$P,4,FALSE)="",0,5)))))</f>
        <v>0</v>
      </c>
      <c r="J223" s="6">
        <f>IF(ISERROR(VLOOKUP($A223,BNT!$A:$H,5,FALSE)=TRUE),0,IF(VLOOKUP($A223,BNT!$A:$H,5,FALSE)="JA",2,0))</f>
        <v>0</v>
      </c>
      <c r="K223" s="6">
        <f>IF(ISERROR(VLOOKUP($A223,BNT!$A:$H,4,FALSE)=TRUE),0,IF(VLOOKUP($A223,BNT!$A:$H,4,FALSE)="JA",1,0))</f>
        <v>0</v>
      </c>
      <c r="L223" s="10">
        <f>SUM(C223:E223)+SUM(F223:K223)</f>
        <v>9</v>
      </c>
      <c r="M223" s="7">
        <f>IF(VLOOKUP($A223,Resultaten!$A:$P,11,FALSE)&gt;38,5,IF(VLOOKUP($A223,Resultaten!$A:$P,11,FALSE)&gt;28,10,IF(VLOOKUP($A223,Resultaten!$A:$P,11,FALSE)&gt;12,15,IF(VLOOKUP($A223,Resultaten!$A:$P,11,FALSE)&gt;6,20,IF(VLOOKUP($A223,Resultaten!$A:$P,11,FALSE)="",0,25)))))</f>
        <v>0</v>
      </c>
      <c r="N223" s="7">
        <f>IF(VLOOKUP($A223,Resultaten!$A:$P,12,FALSE)&gt;38,5,IF(VLOOKUP($A223,Resultaten!$A:$P,12,FALSE)&gt;28,10,IF(VLOOKUP($A223,Resultaten!$A:$P,12,FALSE)&gt;12,15,IF(VLOOKUP($A223,Resultaten!$A:$P,12,FALSE)&gt;6,20,IF(VLOOKUP($A223,Resultaten!$A:$P,12,FALSE)="",0,25)))))</f>
        <v>0</v>
      </c>
      <c r="O223" s="7">
        <f>IF(VLOOKUP($A223,Resultaten!$A:$P,5,FALSE)&gt;38,2,IF(VLOOKUP($A223,Resultaten!$A:$P,5,FALSE)&gt;28,4,IF(VLOOKUP($A223,Resultaten!$A:$P,5,FALSE)&gt;12,6,IF(VLOOKUP($A223,Resultaten!$A:$P,5,FALSE)&gt;6,8,IF(VLOOKUP($A223,Resultaten!$A:$P,5,FALSE)="",0,10)))))</f>
        <v>0</v>
      </c>
      <c r="P223" s="7">
        <f>IF(ISERROR(VLOOKUP($A223,BNT!$A:$H,4,FALSE)=TRUE),0,IF(VLOOKUP($A223,BNT!$A:$H,4,FALSE)="JA",2,0))</f>
        <v>0</v>
      </c>
      <c r="Q223" s="7">
        <f>IF(ISERROR(VLOOKUP($A223,BNT!$A:$H,3,FALSE)=TRUE),0,IF(VLOOKUP($A223,BNT!$A:$H,3,FALSE)="JA",1,0))</f>
        <v>0</v>
      </c>
      <c r="R223" s="16">
        <f>SUM(C223:E223)+SUM(M223:Q223)</f>
        <v>9</v>
      </c>
      <c r="S223" s="12">
        <f>IF(VLOOKUP($A223,Resultaten!$A:$P,12,FALSE)&gt;38,5,IF(VLOOKUP($A223,Resultaten!$A:$P,12,FALSE)&gt;28,10,IF(VLOOKUP($A223,Resultaten!$A:$P,12,FALSE)&gt;12,15,IF(VLOOKUP($A223,Resultaten!$A:$P,12,FALSE)&gt;6,20,IF(VLOOKUP($A223,Resultaten!$A:$P,12,FALSE)="",0,25)))))</f>
        <v>0</v>
      </c>
      <c r="T223" s="12">
        <f>IF(VLOOKUP($A223,Resultaten!$A:$P,13,FALSE)&gt;38,5,IF(VLOOKUP($A223,Resultaten!$A:$P,13,FALSE)&gt;28,10,IF(VLOOKUP($A223,Resultaten!$A:$P,13,FALSE)&gt;12,15,IF(VLOOKUP($A223,Resultaten!$A:$P,13,FALSE)&gt;6,20,IF(VLOOKUP($A223,Resultaten!$A:$P,13,FALSE)="",0,25)))))</f>
        <v>0</v>
      </c>
      <c r="U223" s="12">
        <f>IF(VLOOKUP($A223,Resultaten!$A:$P,6,FALSE)&gt;38,2,IF(VLOOKUP($A223,Resultaten!$A:$P,6,FALSE)&gt;28,4,IF(VLOOKUP($A223,Resultaten!$A:$P,6,FALSE)&gt;12,6,IF(VLOOKUP($A223,Resultaten!$A:$P,6,FALSE)&gt;6,8,IF(VLOOKUP($A223,Resultaten!$A:$P,6,FALSE)="",0,10)))))</f>
        <v>0</v>
      </c>
      <c r="V223" s="12">
        <f>IF(ISERROR(VLOOKUP($A223,BNT!$A:$H,3,FALSE)=TRUE),0,IF(VLOOKUP($A223,BNT!$A:$H,3,FALSE)="JA",2,0))</f>
        <v>0</v>
      </c>
      <c r="W223" s="14">
        <f>SUM(C223:E223)+SUM(S223:V223)</f>
        <v>9</v>
      </c>
    </row>
    <row r="224" spans="1:23" x14ac:dyDescent="0.25">
      <c r="A224" s="25">
        <v>1485</v>
      </c>
      <c r="B224" s="25" t="str">
        <f>VLOOKUP($A224,Para!$D$1:$E$996,2,FALSE)</f>
        <v>Bilzerse BC</v>
      </c>
      <c r="C224" s="18">
        <f>VLOOKUP($A224,'Score Algemeen'!$A$3:$S$968,5,FALSE)</f>
        <v>2</v>
      </c>
      <c r="D224" s="18">
        <f>VLOOKUP($A224,'Score Algemeen'!$A:$S,10,FALSE)</f>
        <v>2</v>
      </c>
      <c r="E224" s="18">
        <f>VLOOKUP($A224,'Score Algemeen'!$A:$S,19,FALSE)</f>
        <v>4</v>
      </c>
      <c r="F224" s="6">
        <f>IF(VLOOKUP($A224,Resultaten!$A:$P,10,FALSE)&gt;34,5,IF(VLOOKUP($A224,Resultaten!$A:$P,10,FALSE)&gt;26,10,IF(VLOOKUP($A224,Resultaten!$A:$P,10,FALSE)&gt;12,15,IF(VLOOKUP($A224,Resultaten!$A:$P,10,FALSE)&gt;6,20,IF(VLOOKUP($A224,Resultaten!$A:$P,10,FALSE)="",0,25)))))</f>
        <v>0</v>
      </c>
      <c r="G224" s="6">
        <f>IF(VLOOKUP($A224,Resultaten!$A:$P,3,FALSE)&gt;34,1,IF(VLOOKUP($A224,Resultaten!$A:$P,3,FALSE)&gt;26,2,IF(VLOOKUP($A224,Resultaten!$A:$P,3,FALSE)&gt;12,3,IF(VLOOKUP($A224,Resultaten!$A:$P,3,FALSE)&gt;6,4,IF(VLOOKUP($A224,Resultaten!$A:$P,3,FALSE)="",0,5)))))</f>
        <v>0</v>
      </c>
      <c r="H224" s="6">
        <f>IF(VLOOKUP($A224,Resultaten!$A:$P,11,FALSE)&gt;38,5,IF(VLOOKUP($A224,Resultaten!$A:$P,11,FALSE)&gt;28,10,IF(VLOOKUP($A224,Resultaten!$A:$P,11,FALSE)&gt;12,15,IF(VLOOKUP($A224,Resultaten!$A:$P,11,FALSE)&gt;6,20,IF(VLOOKUP($A224,Resultaten!$A:$P,11,FALSE)="",0,25)))))</f>
        <v>0</v>
      </c>
      <c r="I224" s="6">
        <f>IF(VLOOKUP($A224,Resultaten!$A:$P,4,FALSE)&gt;38,1,IF(VLOOKUP($A224,Resultaten!$A:$P,4,FALSE)&gt;28,2,IF(VLOOKUP($A224,Resultaten!$A:$P,4,FALSE)&gt;12,3,IF(VLOOKUP($A224,Resultaten!$A:$P,4,FALSE)&gt;6,4,IF(VLOOKUP($A224,Resultaten!$A:$P,4,FALSE)="",0,5)))))</f>
        <v>0</v>
      </c>
      <c r="J224" s="6">
        <f>IF(ISERROR(VLOOKUP($A224,BNT!$A:$H,5,FALSE)=TRUE),0,IF(VLOOKUP($A224,BNT!$A:$H,5,FALSE)="JA",2,0))</f>
        <v>0</v>
      </c>
      <c r="K224" s="6">
        <f>IF(ISERROR(VLOOKUP($A224,BNT!$A:$H,4,FALSE)=TRUE),0,IF(VLOOKUP($A224,BNT!$A:$H,4,FALSE)="JA",1,0))</f>
        <v>0</v>
      </c>
      <c r="L224" s="10">
        <f>SUM(C224:E224)+SUM(F224:K224)</f>
        <v>8</v>
      </c>
      <c r="M224" s="7">
        <f>IF(VLOOKUP($A224,Resultaten!$A:$P,11,FALSE)&gt;38,5,IF(VLOOKUP($A224,Resultaten!$A:$P,11,FALSE)&gt;28,10,IF(VLOOKUP($A224,Resultaten!$A:$P,11,FALSE)&gt;12,15,IF(VLOOKUP($A224,Resultaten!$A:$P,11,FALSE)&gt;6,20,IF(VLOOKUP($A224,Resultaten!$A:$P,11,FALSE)="",0,25)))))</f>
        <v>0</v>
      </c>
      <c r="N224" s="7">
        <f>IF(VLOOKUP($A224,Resultaten!$A:$P,12,FALSE)&gt;38,5,IF(VLOOKUP($A224,Resultaten!$A:$P,12,FALSE)&gt;28,10,IF(VLOOKUP($A224,Resultaten!$A:$P,12,FALSE)&gt;12,15,IF(VLOOKUP($A224,Resultaten!$A:$P,12,FALSE)&gt;6,20,IF(VLOOKUP($A224,Resultaten!$A:$P,12,FALSE)="",0,25)))))</f>
        <v>0</v>
      </c>
      <c r="O224" s="7">
        <f>IF(VLOOKUP($A224,Resultaten!$A:$P,5,FALSE)&gt;38,2,IF(VLOOKUP($A224,Resultaten!$A:$P,5,FALSE)&gt;28,4,IF(VLOOKUP($A224,Resultaten!$A:$P,5,FALSE)&gt;12,6,IF(VLOOKUP($A224,Resultaten!$A:$P,5,FALSE)&gt;6,8,IF(VLOOKUP($A224,Resultaten!$A:$P,5,FALSE)="",0,10)))))</f>
        <v>0</v>
      </c>
      <c r="P224" s="7">
        <f>IF(ISERROR(VLOOKUP($A224,BNT!$A:$H,4,FALSE)=TRUE),0,IF(VLOOKUP($A224,BNT!$A:$H,4,FALSE)="JA",2,0))</f>
        <v>0</v>
      </c>
      <c r="Q224" s="7">
        <f>IF(ISERROR(VLOOKUP($A224,BNT!$A:$H,3,FALSE)=TRUE),0,IF(VLOOKUP($A224,BNT!$A:$H,3,FALSE)="JA",1,0))</f>
        <v>0</v>
      </c>
      <c r="R224" s="16">
        <f>SUM(C224:E224)+SUM(M224:Q224)</f>
        <v>8</v>
      </c>
      <c r="S224" s="12">
        <f>IF(VLOOKUP($A224,Resultaten!$A:$P,12,FALSE)&gt;38,5,IF(VLOOKUP($A224,Resultaten!$A:$P,12,FALSE)&gt;28,10,IF(VLOOKUP($A224,Resultaten!$A:$P,12,FALSE)&gt;12,15,IF(VLOOKUP($A224,Resultaten!$A:$P,12,FALSE)&gt;6,20,IF(VLOOKUP($A224,Resultaten!$A:$P,12,FALSE)="",0,25)))))</f>
        <v>0</v>
      </c>
      <c r="T224" s="12">
        <f>IF(VLOOKUP($A224,Resultaten!$A:$P,13,FALSE)&gt;38,5,IF(VLOOKUP($A224,Resultaten!$A:$P,13,FALSE)&gt;28,10,IF(VLOOKUP($A224,Resultaten!$A:$P,13,FALSE)&gt;12,15,IF(VLOOKUP($A224,Resultaten!$A:$P,13,FALSE)&gt;6,20,IF(VLOOKUP($A224,Resultaten!$A:$P,13,FALSE)="",0,25)))))</f>
        <v>0</v>
      </c>
      <c r="U224" s="12">
        <f>IF(VLOOKUP($A224,Resultaten!$A:$P,6,FALSE)&gt;38,2,IF(VLOOKUP($A224,Resultaten!$A:$P,6,FALSE)&gt;28,4,IF(VLOOKUP($A224,Resultaten!$A:$P,6,FALSE)&gt;12,6,IF(VLOOKUP($A224,Resultaten!$A:$P,6,FALSE)&gt;6,8,IF(VLOOKUP($A224,Resultaten!$A:$P,6,FALSE)="",0,10)))))</f>
        <v>0</v>
      </c>
      <c r="V224" s="12">
        <f>IF(ISERROR(VLOOKUP($A224,BNT!$A:$H,3,FALSE)=TRUE),0,IF(VLOOKUP($A224,BNT!$A:$H,3,FALSE)="JA",2,0))</f>
        <v>0</v>
      </c>
      <c r="W224" s="14">
        <f>SUM(C224:E224)+SUM(S224:V224)</f>
        <v>8</v>
      </c>
    </row>
    <row r="225" spans="1:23" x14ac:dyDescent="0.25">
      <c r="A225" s="25">
        <v>2331</v>
      </c>
      <c r="B225" s="25" t="str">
        <f>VLOOKUP($A225,Para!$D$1:$E$996,2,FALSE)</f>
        <v>BBC Rumst</v>
      </c>
      <c r="C225" s="18">
        <f>VLOOKUP($A225,'Score Algemeen'!$A$3:$S$968,5,FALSE)</f>
        <v>6</v>
      </c>
      <c r="D225" s="18">
        <f>VLOOKUP($A225,'Score Algemeen'!$A:$S,10,FALSE)</f>
        <v>1</v>
      </c>
      <c r="E225" s="18">
        <f>VLOOKUP($A225,'Score Algemeen'!$A:$S,19,FALSE)</f>
        <v>1</v>
      </c>
      <c r="F225" s="6">
        <f>IF(VLOOKUP($A225,Resultaten!$A:$P,10,FALSE)&gt;34,5,IF(VLOOKUP($A225,Resultaten!$A:$P,10,FALSE)&gt;26,10,IF(VLOOKUP($A225,Resultaten!$A:$P,10,FALSE)&gt;12,15,IF(VLOOKUP($A225,Resultaten!$A:$P,10,FALSE)&gt;6,20,IF(VLOOKUP($A225,Resultaten!$A:$P,10,FALSE)="",0,25)))))</f>
        <v>0</v>
      </c>
      <c r="G225" s="6">
        <f>IF(VLOOKUP($A225,Resultaten!$A:$P,3,FALSE)&gt;34,1,IF(VLOOKUP($A225,Resultaten!$A:$P,3,FALSE)&gt;26,2,IF(VLOOKUP($A225,Resultaten!$A:$P,3,FALSE)&gt;12,3,IF(VLOOKUP($A225,Resultaten!$A:$P,3,FALSE)&gt;6,4,IF(VLOOKUP($A225,Resultaten!$A:$P,3,FALSE)="",0,5)))))</f>
        <v>0</v>
      </c>
      <c r="H225" s="6">
        <f>IF(VLOOKUP($A225,Resultaten!$A:$P,11,FALSE)&gt;38,5,IF(VLOOKUP($A225,Resultaten!$A:$P,11,FALSE)&gt;28,10,IF(VLOOKUP($A225,Resultaten!$A:$P,11,FALSE)&gt;12,15,IF(VLOOKUP($A225,Resultaten!$A:$P,11,FALSE)&gt;6,20,IF(VLOOKUP($A225,Resultaten!$A:$P,11,FALSE)="",0,25)))))</f>
        <v>0</v>
      </c>
      <c r="I225" s="6">
        <f>IF(VLOOKUP($A225,Resultaten!$A:$P,4,FALSE)&gt;38,1,IF(VLOOKUP($A225,Resultaten!$A:$P,4,FALSE)&gt;28,2,IF(VLOOKUP($A225,Resultaten!$A:$P,4,FALSE)&gt;12,3,IF(VLOOKUP($A225,Resultaten!$A:$P,4,FALSE)&gt;6,4,IF(VLOOKUP($A225,Resultaten!$A:$P,4,FALSE)="",0,5)))))</f>
        <v>0</v>
      </c>
      <c r="J225" s="6">
        <f>IF(ISERROR(VLOOKUP($A225,BNT!$A:$H,5,FALSE)=TRUE),0,IF(VLOOKUP($A225,BNT!$A:$H,5,FALSE)="JA",2,0))</f>
        <v>0</v>
      </c>
      <c r="K225" s="6">
        <f>IF(ISERROR(VLOOKUP($A225,BNT!$A:$H,4,FALSE)=TRUE),0,IF(VLOOKUP($A225,BNT!$A:$H,4,FALSE)="JA",1,0))</f>
        <v>0</v>
      </c>
      <c r="L225" s="10">
        <f>SUM(C225:E225)+SUM(F225:K225)</f>
        <v>8</v>
      </c>
      <c r="M225" s="7">
        <f>IF(VLOOKUP($A225,Resultaten!$A:$P,11,FALSE)&gt;38,5,IF(VLOOKUP($A225,Resultaten!$A:$P,11,FALSE)&gt;28,10,IF(VLOOKUP($A225,Resultaten!$A:$P,11,FALSE)&gt;12,15,IF(VLOOKUP($A225,Resultaten!$A:$P,11,FALSE)&gt;6,20,IF(VLOOKUP($A225,Resultaten!$A:$P,11,FALSE)="",0,25)))))</f>
        <v>0</v>
      </c>
      <c r="N225" s="7">
        <f>IF(VLOOKUP($A225,Resultaten!$A:$P,12,FALSE)&gt;38,5,IF(VLOOKUP($A225,Resultaten!$A:$P,12,FALSE)&gt;28,10,IF(VLOOKUP($A225,Resultaten!$A:$P,12,FALSE)&gt;12,15,IF(VLOOKUP($A225,Resultaten!$A:$P,12,FALSE)&gt;6,20,IF(VLOOKUP($A225,Resultaten!$A:$P,12,FALSE)="",0,25)))))</f>
        <v>0</v>
      </c>
      <c r="O225" s="7">
        <f>IF(VLOOKUP($A225,Resultaten!$A:$P,5,FALSE)&gt;38,2,IF(VLOOKUP($A225,Resultaten!$A:$P,5,FALSE)&gt;28,4,IF(VLOOKUP($A225,Resultaten!$A:$P,5,FALSE)&gt;12,6,IF(VLOOKUP($A225,Resultaten!$A:$P,5,FALSE)&gt;6,8,IF(VLOOKUP($A225,Resultaten!$A:$P,5,FALSE)="",0,10)))))</f>
        <v>0</v>
      </c>
      <c r="P225" s="7">
        <f>IF(ISERROR(VLOOKUP($A225,BNT!$A:$H,4,FALSE)=TRUE),0,IF(VLOOKUP($A225,BNT!$A:$H,4,FALSE)="JA",2,0))</f>
        <v>0</v>
      </c>
      <c r="Q225" s="7">
        <f>IF(ISERROR(VLOOKUP($A225,BNT!$A:$H,3,FALSE)=TRUE),0,IF(VLOOKUP($A225,BNT!$A:$H,3,FALSE)="JA",1,0))</f>
        <v>0</v>
      </c>
      <c r="R225" s="16">
        <f>SUM(C225:E225)+SUM(M225:Q225)</f>
        <v>8</v>
      </c>
      <c r="S225" s="12">
        <f>IF(VLOOKUP($A225,Resultaten!$A:$P,12,FALSE)&gt;38,5,IF(VLOOKUP($A225,Resultaten!$A:$P,12,FALSE)&gt;28,10,IF(VLOOKUP($A225,Resultaten!$A:$P,12,FALSE)&gt;12,15,IF(VLOOKUP($A225,Resultaten!$A:$P,12,FALSE)&gt;6,20,IF(VLOOKUP($A225,Resultaten!$A:$P,12,FALSE)="",0,25)))))</f>
        <v>0</v>
      </c>
      <c r="T225" s="12">
        <f>IF(VLOOKUP($A225,Resultaten!$A:$P,13,FALSE)&gt;38,5,IF(VLOOKUP($A225,Resultaten!$A:$P,13,FALSE)&gt;28,10,IF(VLOOKUP($A225,Resultaten!$A:$P,13,FALSE)&gt;12,15,IF(VLOOKUP($A225,Resultaten!$A:$P,13,FALSE)&gt;6,20,IF(VLOOKUP($A225,Resultaten!$A:$P,13,FALSE)="",0,25)))))</f>
        <v>0</v>
      </c>
      <c r="U225" s="12">
        <f>IF(VLOOKUP($A225,Resultaten!$A:$P,6,FALSE)&gt;38,2,IF(VLOOKUP($A225,Resultaten!$A:$P,6,FALSE)&gt;28,4,IF(VLOOKUP($A225,Resultaten!$A:$P,6,FALSE)&gt;12,6,IF(VLOOKUP($A225,Resultaten!$A:$P,6,FALSE)&gt;6,8,IF(VLOOKUP($A225,Resultaten!$A:$P,6,FALSE)="",0,10)))))</f>
        <v>0</v>
      </c>
      <c r="V225" s="12">
        <f>IF(ISERROR(VLOOKUP($A225,BNT!$A:$H,3,FALSE)=TRUE),0,IF(VLOOKUP($A225,BNT!$A:$H,3,FALSE)="JA",2,0))</f>
        <v>0</v>
      </c>
      <c r="W225" s="14">
        <f>SUM(C225:E225)+SUM(S225:V225)</f>
        <v>8</v>
      </c>
    </row>
    <row r="226" spans="1:23" x14ac:dyDescent="0.25">
      <c r="A226" s="25">
        <v>5064</v>
      </c>
      <c r="B226" s="25" t="str">
        <f>VLOOKUP($A226,Para!$D$1:$E$996,2,FALSE)</f>
        <v>BBC Vesting Denderleeuw</v>
      </c>
      <c r="C226" s="18">
        <f>VLOOKUP($A226,'Score Algemeen'!$A$3:$S$968,5,FALSE)</f>
        <v>6</v>
      </c>
      <c r="D226" s="18">
        <f>VLOOKUP($A226,'Score Algemeen'!$A:$S,10,FALSE)</f>
        <v>1</v>
      </c>
      <c r="E226" s="18">
        <f>VLOOKUP($A226,'Score Algemeen'!$A:$S,19,FALSE)</f>
        <v>1</v>
      </c>
      <c r="F226" s="6">
        <f>IF(VLOOKUP($A226,Resultaten!$A:$P,10,FALSE)&gt;34,5,IF(VLOOKUP($A226,Resultaten!$A:$P,10,FALSE)&gt;26,10,IF(VLOOKUP($A226,Resultaten!$A:$P,10,FALSE)&gt;12,15,IF(VLOOKUP($A226,Resultaten!$A:$P,10,FALSE)&gt;6,20,IF(VLOOKUP($A226,Resultaten!$A:$P,10,FALSE)="",0,25)))))</f>
        <v>0</v>
      </c>
      <c r="G226" s="6">
        <f>IF(VLOOKUP($A226,Resultaten!$A:$P,3,FALSE)&gt;34,1,IF(VLOOKUP($A226,Resultaten!$A:$P,3,FALSE)&gt;26,2,IF(VLOOKUP($A226,Resultaten!$A:$P,3,FALSE)&gt;12,3,IF(VLOOKUP($A226,Resultaten!$A:$P,3,FALSE)&gt;6,4,IF(VLOOKUP($A226,Resultaten!$A:$P,3,FALSE)="",0,5)))))</f>
        <v>0</v>
      </c>
      <c r="H226" s="6">
        <f>IF(VLOOKUP($A226,Resultaten!$A:$P,11,FALSE)&gt;38,5,IF(VLOOKUP($A226,Resultaten!$A:$P,11,FALSE)&gt;28,10,IF(VLOOKUP($A226,Resultaten!$A:$P,11,FALSE)&gt;12,15,IF(VLOOKUP($A226,Resultaten!$A:$P,11,FALSE)&gt;6,20,IF(VLOOKUP($A226,Resultaten!$A:$P,11,FALSE)="",0,25)))))</f>
        <v>0</v>
      </c>
      <c r="I226" s="6">
        <f>IF(VLOOKUP($A226,Resultaten!$A:$P,4,FALSE)&gt;38,1,IF(VLOOKUP($A226,Resultaten!$A:$P,4,FALSE)&gt;28,2,IF(VLOOKUP($A226,Resultaten!$A:$P,4,FALSE)&gt;12,3,IF(VLOOKUP($A226,Resultaten!$A:$P,4,FALSE)&gt;6,4,IF(VLOOKUP($A226,Resultaten!$A:$P,4,FALSE)="",0,5)))))</f>
        <v>0</v>
      </c>
      <c r="J226" s="6">
        <f>IF(ISERROR(VLOOKUP($A226,BNT!$A:$H,5,FALSE)=TRUE),0,IF(VLOOKUP($A226,BNT!$A:$H,5,FALSE)="JA",2,0))</f>
        <v>0</v>
      </c>
      <c r="K226" s="6">
        <f>IF(ISERROR(VLOOKUP($A226,BNT!$A:$H,4,FALSE)=TRUE),0,IF(VLOOKUP($A226,BNT!$A:$H,4,FALSE)="JA",1,0))</f>
        <v>0</v>
      </c>
      <c r="L226" s="10">
        <f>SUM(C226:E226)+SUM(F226:K226)</f>
        <v>8</v>
      </c>
      <c r="M226" s="7">
        <f>IF(VLOOKUP($A226,Resultaten!$A:$P,11,FALSE)&gt;38,5,IF(VLOOKUP($A226,Resultaten!$A:$P,11,FALSE)&gt;28,10,IF(VLOOKUP($A226,Resultaten!$A:$P,11,FALSE)&gt;12,15,IF(VLOOKUP($A226,Resultaten!$A:$P,11,FALSE)&gt;6,20,IF(VLOOKUP($A226,Resultaten!$A:$P,11,FALSE)="",0,25)))))</f>
        <v>0</v>
      </c>
      <c r="N226" s="7">
        <f>IF(VLOOKUP($A226,Resultaten!$A:$P,12,FALSE)&gt;38,5,IF(VLOOKUP($A226,Resultaten!$A:$P,12,FALSE)&gt;28,10,IF(VLOOKUP($A226,Resultaten!$A:$P,12,FALSE)&gt;12,15,IF(VLOOKUP($A226,Resultaten!$A:$P,12,FALSE)&gt;6,20,IF(VLOOKUP($A226,Resultaten!$A:$P,12,FALSE)="",0,25)))))</f>
        <v>0</v>
      </c>
      <c r="O226" s="7">
        <f>IF(VLOOKUP($A226,Resultaten!$A:$P,5,FALSE)&gt;38,2,IF(VLOOKUP($A226,Resultaten!$A:$P,5,FALSE)&gt;28,4,IF(VLOOKUP($A226,Resultaten!$A:$P,5,FALSE)&gt;12,6,IF(VLOOKUP($A226,Resultaten!$A:$P,5,FALSE)&gt;6,8,IF(VLOOKUP($A226,Resultaten!$A:$P,5,FALSE)="",0,10)))))</f>
        <v>0</v>
      </c>
      <c r="P226" s="7">
        <f>IF(ISERROR(VLOOKUP($A226,BNT!$A:$H,4,FALSE)=TRUE),0,IF(VLOOKUP($A226,BNT!$A:$H,4,FALSE)="JA",2,0))</f>
        <v>0</v>
      </c>
      <c r="Q226" s="7">
        <f>IF(ISERROR(VLOOKUP($A226,BNT!$A:$H,3,FALSE)=TRUE),0,IF(VLOOKUP($A226,BNT!$A:$H,3,FALSE)="JA",1,0))</f>
        <v>0</v>
      </c>
      <c r="R226" s="16">
        <f>SUM(C226:E226)+SUM(M226:Q226)</f>
        <v>8</v>
      </c>
      <c r="S226" s="12">
        <f>IF(VLOOKUP($A226,Resultaten!$A:$P,12,FALSE)&gt;38,5,IF(VLOOKUP($A226,Resultaten!$A:$P,12,FALSE)&gt;28,10,IF(VLOOKUP($A226,Resultaten!$A:$P,12,FALSE)&gt;12,15,IF(VLOOKUP($A226,Resultaten!$A:$P,12,FALSE)&gt;6,20,IF(VLOOKUP($A226,Resultaten!$A:$P,12,FALSE)="",0,25)))))</f>
        <v>0</v>
      </c>
      <c r="T226" s="12">
        <f>IF(VLOOKUP($A226,Resultaten!$A:$P,13,FALSE)&gt;38,5,IF(VLOOKUP($A226,Resultaten!$A:$P,13,FALSE)&gt;28,10,IF(VLOOKUP($A226,Resultaten!$A:$P,13,FALSE)&gt;12,15,IF(VLOOKUP($A226,Resultaten!$A:$P,13,FALSE)&gt;6,20,IF(VLOOKUP($A226,Resultaten!$A:$P,13,FALSE)="",0,25)))))</f>
        <v>0</v>
      </c>
      <c r="U226" s="12">
        <f>IF(VLOOKUP($A226,Resultaten!$A:$P,6,FALSE)&gt;38,2,IF(VLOOKUP($A226,Resultaten!$A:$P,6,FALSE)&gt;28,4,IF(VLOOKUP($A226,Resultaten!$A:$P,6,FALSE)&gt;12,6,IF(VLOOKUP($A226,Resultaten!$A:$P,6,FALSE)&gt;6,8,IF(VLOOKUP($A226,Resultaten!$A:$P,6,FALSE)="",0,10)))))</f>
        <v>0</v>
      </c>
      <c r="V226" s="12">
        <f>IF(ISERROR(VLOOKUP($A226,BNT!$A:$H,3,FALSE)=TRUE),0,IF(VLOOKUP($A226,BNT!$A:$H,3,FALSE)="JA",2,0))</f>
        <v>0</v>
      </c>
      <c r="W226" s="14">
        <f>SUM(C226:E226)+SUM(S226:V226)</f>
        <v>8</v>
      </c>
    </row>
    <row r="227" spans="1:23" x14ac:dyDescent="0.25">
      <c r="A227" s="68"/>
    </row>
    <row r="228" spans="1:23" x14ac:dyDescent="0.25">
      <c r="A228" s="68"/>
    </row>
  </sheetData>
  <sheetProtection sort="0" autoFilter="0" pivotTables="0"/>
  <autoFilter ref="A2:W222" xr:uid="{FF5CCA25-1C15-4A24-BF82-5FF4AB5A4E84}">
    <sortState xmlns:xlrd2="http://schemas.microsoft.com/office/spreadsheetml/2017/richdata2" ref="A3:W226">
      <sortCondition descending="1" ref="W2:W222"/>
    </sortState>
  </autoFilter>
  <mergeCells count="5">
    <mergeCell ref="S1:W1"/>
    <mergeCell ref="M1:R1"/>
    <mergeCell ref="F1:L1"/>
    <mergeCell ref="C1:E1"/>
    <mergeCell ref="A1:B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277E2-5179-453D-A058-BD1990074B6D}">
  <dimension ref="A1:Q2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7" sqref="E27"/>
    </sheetView>
  </sheetViews>
  <sheetFormatPr defaultRowHeight="15" x14ac:dyDescent="0.25"/>
  <cols>
    <col min="1" max="1" width="9.5703125" bestFit="1" customWidth="1"/>
    <col min="2" max="2" width="38.42578125" bestFit="1" customWidth="1"/>
    <col min="3" max="3" width="7.85546875" style="3" bestFit="1" customWidth="1"/>
    <col min="4" max="4" width="12.85546875" style="3" bestFit="1" customWidth="1"/>
    <col min="5" max="5" width="12.28515625" style="3" bestFit="1" customWidth="1"/>
    <col min="6" max="11" width="9.7109375" style="3" customWidth="1"/>
    <col min="12" max="12" width="8.7109375" style="51" bestFit="1" customWidth="1"/>
    <col min="13" max="13" width="9.7109375" style="13" bestFit="1" customWidth="1"/>
    <col min="14" max="15" width="9.7109375" style="13" customWidth="1"/>
    <col min="16" max="16" width="9.85546875" style="13" bestFit="1" customWidth="1"/>
    <col min="17" max="17" width="8.7109375" style="15" bestFit="1" customWidth="1"/>
  </cols>
  <sheetData>
    <row r="1" spans="1:17" x14ac:dyDescent="0.25">
      <c r="A1" s="85" t="s">
        <v>2</v>
      </c>
      <c r="B1" s="86"/>
      <c r="C1" s="82" t="s">
        <v>172</v>
      </c>
      <c r="D1" s="83"/>
      <c r="E1" s="84"/>
      <c r="F1" s="89" t="s">
        <v>218</v>
      </c>
      <c r="G1" s="89"/>
      <c r="H1" s="89"/>
      <c r="I1" s="89"/>
      <c r="J1" s="89"/>
      <c r="K1" s="89"/>
      <c r="L1" s="89"/>
      <c r="M1" s="78" t="s">
        <v>255</v>
      </c>
      <c r="N1" s="78"/>
      <c r="O1" s="78"/>
      <c r="P1" s="78"/>
      <c r="Q1" s="79"/>
    </row>
    <row r="2" spans="1:17" s="8" customFormat="1" x14ac:dyDescent="0.25">
      <c r="A2" s="24" t="s">
        <v>0</v>
      </c>
      <c r="B2" s="24" t="s">
        <v>1</v>
      </c>
      <c r="C2" s="47" t="s">
        <v>216</v>
      </c>
      <c r="D2" s="47" t="s">
        <v>219</v>
      </c>
      <c r="E2" s="47" t="s">
        <v>215</v>
      </c>
      <c r="F2" s="48" t="s">
        <v>220</v>
      </c>
      <c r="G2" s="48" t="s">
        <v>313</v>
      </c>
      <c r="H2" s="48" t="s">
        <v>169</v>
      </c>
      <c r="I2" s="48" t="s">
        <v>288</v>
      </c>
      <c r="J2" s="48" t="s">
        <v>171</v>
      </c>
      <c r="K2" s="48" t="s">
        <v>170</v>
      </c>
      <c r="L2" s="48" t="s">
        <v>3</v>
      </c>
      <c r="M2" s="30" t="s">
        <v>169</v>
      </c>
      <c r="N2" s="30" t="s">
        <v>271</v>
      </c>
      <c r="O2" s="30" t="s">
        <v>289</v>
      </c>
      <c r="P2" s="30" t="s">
        <v>171</v>
      </c>
      <c r="Q2" s="30" t="s">
        <v>3</v>
      </c>
    </row>
    <row r="3" spans="1:17" x14ac:dyDescent="0.25">
      <c r="A3" s="25">
        <v>71</v>
      </c>
      <c r="B3" s="25" t="str">
        <f>VLOOKUP($A3,Para!$D$1:$E$996,2,FALSE)</f>
        <v>Antwerp Giants</v>
      </c>
      <c r="C3" s="18">
        <f>VLOOKUP($A3,'Score Algemeen'!$A$3:$S$968,5,FALSE)</f>
        <v>10</v>
      </c>
      <c r="D3" s="18">
        <f>VLOOKUP($A3,'Score Algemeen'!$A:$S,15,FALSE)</f>
        <v>12</v>
      </c>
      <c r="E3" s="18">
        <f>VLOOKUP($A3,'Score Algemeen'!$A:$S,19,FALSE)</f>
        <v>8</v>
      </c>
      <c r="F3" s="38">
        <f>IF(VLOOKUP($A3,Resultaten!$A:$P,14,FALSE)&gt;32,5,IF(VLOOKUP($A3,Resultaten!$A:$P,14,FALSE)&gt;22,10,IF(VLOOKUP($A3,Resultaten!$A:$P,14,FALSE)&gt;10,15,IF(VLOOKUP($A3,Resultaten!$A:$P,14,FALSE)&gt;6,20,IF(VLOOKUP($A3,Resultaten!$A:$P,14,FALSE)="",0,25)))))</f>
        <v>15</v>
      </c>
      <c r="G3" s="38">
        <f>IF(VLOOKUP($A3,Resultaten!$A:$P,7,FALSE)&gt;32,1,IF(VLOOKUP($A3,Resultaten!$A:$P,7,FALSE)&gt;22,2,IF(VLOOKUP($A3,Resultaten!$A:$P,7,FALSE)&gt;10,3,IF(VLOOKUP($A3,Resultaten!$A:$P,7,FALSE)&gt;6,4,IF(VLOOKUP($A3,Resultaten!$A:$P,7,FALSE)="",0,5)))))</f>
        <v>4</v>
      </c>
      <c r="H3" s="38">
        <f>IF(VLOOKUP($A3,Resultaten!$A:$P,15,FALSE)&gt;32,5,IF(VLOOKUP($A3,Resultaten!$A:$P,15,FALSE)&gt;22,10,IF(VLOOKUP($A3,Resultaten!$A:$P,15,FALSE)&gt;10,15,IF(VLOOKUP($A3,Resultaten!$A:$P,15,FALSE)&gt;6,20,IF(VLOOKUP($A3,Resultaten!$A:$P,15,FALSE)="",0,25)))))</f>
        <v>15</v>
      </c>
      <c r="I3" s="38">
        <f>IF(VLOOKUP($A3,Resultaten!$A:$P,8,FALSE)&gt;32,1,IF(VLOOKUP($A3,Resultaten!$A:$P,8,FALSE)&gt;22,2,IF(VLOOKUP($A3,Resultaten!$A:$P,8,FALSE)&gt;10,3,IF(VLOOKUP($A3,Resultaten!$A:$P,8,FALSE)&gt;6,4,IF(VLOOKUP($A3,Resultaten!$A:$P,8,FALSE)="",0,5)))))</f>
        <v>0</v>
      </c>
      <c r="J3" s="38">
        <f>IF(ISERROR(VLOOKUP($A3,BNT!$A:$H,8,FALSE)=TRUE),0,IF(VLOOKUP($A3,BNT!$A:$H,8,FALSE)="JA",2,0))</f>
        <v>0</v>
      </c>
      <c r="K3" s="38">
        <f>IF(ISERROR(VLOOKUP($A3,BNT!$A:$H,6,FALSE)=TRUE),0,IF(VLOOKUP($A3,BNT!$A:$H,6,FALSE)="JA",1,0))</f>
        <v>0</v>
      </c>
      <c r="L3" s="52">
        <f t="shared" ref="L3:L66" si="0">SUM(C3:E3)+SUM(F3:K3)</f>
        <v>64</v>
      </c>
      <c r="M3" s="12">
        <f>IF(VLOOKUP($A3,Resultaten!$A:$P,15,FALSE)&gt;32,5,IF(VLOOKUP($A3,Resultaten!$A:$P,15,FALSE)&gt;22,10,IF(VLOOKUP($A3,Resultaten!$A:$P,15,FALSE)&gt;10,15,IF(VLOOKUP($A3,Resultaten!$A:$P,15,FALSE)&gt;6,20,IF(VLOOKUP($A3,Resultaten!$A:$P,15,FALSE)="",0,25)))))</f>
        <v>15</v>
      </c>
      <c r="N3" s="12">
        <f>IF(VLOOKUP($A3,Resultaten!$A:$P,16,FALSE)&gt;32,5,IF(VLOOKUP($A3,Resultaten!$A:$P,16,FALSE)&gt;22,10,IF(VLOOKUP($A3,Resultaten!$A:$P,16,FALSE)&gt;10,15,IF(VLOOKUP($A3,Resultaten!$A:$P,16,FALSE)&gt;6,20,IF(VLOOKUP($A3,Resultaten!$A:$P,16,FALSE)="",0,25)))))</f>
        <v>5</v>
      </c>
      <c r="O3" s="12">
        <f>IF(VLOOKUP($A3,Resultaten!$A:$P,9,FALSE)&gt;32,2,IF(VLOOKUP($A3,Resultaten!$A:$P,9,FALSE)&gt;22,4,IF(VLOOKUP($A3,Resultaten!$A:$P,9,FALSE)&gt;10,6,IF(VLOOKUP($A3,Resultaten!$A:$P,9,FALSE)&gt;6,8,IF(VLOOKUP($A3,Resultaten!$A:$P,9,FALSE)="",0,10)))))</f>
        <v>2</v>
      </c>
      <c r="P3" s="12">
        <f>IF(ISERROR(VLOOKUP($A3,BNT!$A:$H,7,FALSE)=TRUE),0,IF(VLOOKUP($A3,BNT!$A:$H,7,FALSE)="JA",2,0))</f>
        <v>0</v>
      </c>
      <c r="Q3" s="14">
        <f t="shared" ref="Q3:Q66" si="1">SUM(C3:E3)+SUM(M3:P3)</f>
        <v>52</v>
      </c>
    </row>
    <row r="4" spans="1:17" x14ac:dyDescent="0.25">
      <c r="A4" s="25">
        <v>76</v>
      </c>
      <c r="B4" s="25" t="str">
        <f>VLOOKUP($A4,Para!$D$1:$E$996,2,FALSE)</f>
        <v>BC Machelen-Diegem</v>
      </c>
      <c r="C4" s="18">
        <f>VLOOKUP($A4,'Score Algemeen'!$A$3:$S$968,5,FALSE)</f>
        <v>10</v>
      </c>
      <c r="D4" s="18">
        <f>VLOOKUP($A4,'Score Algemeen'!$A:$S,15,FALSE)</f>
        <v>3</v>
      </c>
      <c r="E4" s="18">
        <f>VLOOKUP($A4,'Score Algemeen'!$A:$S,19,FALSE)</f>
        <v>5</v>
      </c>
      <c r="F4" s="38">
        <f>IF(VLOOKUP($A4,Resultaten!$A:$P,14,FALSE)&gt;32,5,IF(VLOOKUP($A4,Resultaten!$A:$P,14,FALSE)&gt;22,10,IF(VLOOKUP($A4,Resultaten!$A:$P,14,FALSE)&gt;10,15,IF(VLOOKUP($A4,Resultaten!$A:$P,14,FALSE)&gt;6,20,IF(VLOOKUP($A4,Resultaten!$A:$P,14,FALSE)="",0,25)))))</f>
        <v>5</v>
      </c>
      <c r="G4" s="38">
        <f>IF(VLOOKUP($A4,Resultaten!$A:$P,7,FALSE)&gt;32,1,IF(VLOOKUP($A4,Resultaten!$A:$P,7,FALSE)&gt;22,2,IF(VLOOKUP($A4,Resultaten!$A:$P,7,FALSE)&gt;10,3,IF(VLOOKUP($A4,Resultaten!$A:$P,7,FALSE)&gt;6,4,IF(VLOOKUP($A4,Resultaten!$A:$P,7,FALSE)="",0,5)))))</f>
        <v>1</v>
      </c>
      <c r="H4" s="38">
        <f>IF(VLOOKUP($A4,Resultaten!$A:$P,15,FALSE)&gt;32,5,IF(VLOOKUP($A4,Resultaten!$A:$P,15,FALSE)&gt;22,10,IF(VLOOKUP($A4,Resultaten!$A:$P,15,FALSE)&gt;10,15,IF(VLOOKUP($A4,Resultaten!$A:$P,15,FALSE)&gt;6,20,IF(VLOOKUP($A4,Resultaten!$A:$P,15,FALSE)="",0,25)))))</f>
        <v>5</v>
      </c>
      <c r="I4" s="38">
        <f>IF(VLOOKUP($A4,Resultaten!$A:$P,8,FALSE)&gt;32,1,IF(VLOOKUP($A4,Resultaten!$A:$P,8,FALSE)&gt;22,2,IF(VLOOKUP($A4,Resultaten!$A:$P,8,FALSE)&gt;10,3,IF(VLOOKUP($A4,Resultaten!$A:$P,8,FALSE)&gt;6,4,IF(VLOOKUP($A4,Resultaten!$A:$P,8,FALSE)="",0,5)))))</f>
        <v>3</v>
      </c>
      <c r="J4" s="38">
        <f>IF(ISERROR(VLOOKUP($A4,BNT!$A:$H,8,FALSE)=TRUE),0,IF(VLOOKUP($A4,BNT!$A:$H,8,FALSE)="JA",2,0))</f>
        <v>0</v>
      </c>
      <c r="K4" s="38">
        <f>IF(ISERROR(VLOOKUP($A4,BNT!$A:$H,6,FALSE)=TRUE),0,IF(VLOOKUP($A4,BNT!$A:$H,6,FALSE)="JA",1,0))</f>
        <v>0</v>
      </c>
      <c r="L4" s="52">
        <f t="shared" si="0"/>
        <v>32</v>
      </c>
      <c r="M4" s="12">
        <f>IF(VLOOKUP($A4,Resultaten!$A:$P,15,FALSE)&gt;32,5,IF(VLOOKUP($A4,Resultaten!$A:$P,15,FALSE)&gt;22,10,IF(VLOOKUP($A4,Resultaten!$A:$P,15,FALSE)&gt;10,15,IF(VLOOKUP($A4,Resultaten!$A:$P,15,FALSE)&gt;6,20,IF(VLOOKUP($A4,Resultaten!$A:$P,15,FALSE)="",0,25)))))</f>
        <v>5</v>
      </c>
      <c r="N4" s="12">
        <f>IF(VLOOKUP($A4,Resultaten!$A:$P,16,FALSE)&gt;32,5,IF(VLOOKUP($A4,Resultaten!$A:$P,16,FALSE)&gt;22,10,IF(VLOOKUP($A4,Resultaten!$A:$P,16,FALSE)&gt;10,15,IF(VLOOKUP($A4,Resultaten!$A:$P,16,FALSE)&gt;6,20,IF(VLOOKUP($A4,Resultaten!$A:$P,16,FALSE)="",0,25)))))</f>
        <v>0</v>
      </c>
      <c r="O4" s="12">
        <f>IF(VLOOKUP($A4,Resultaten!$A:$P,9,FALSE)&gt;32,2,IF(VLOOKUP($A4,Resultaten!$A:$P,9,FALSE)&gt;22,4,IF(VLOOKUP($A4,Resultaten!$A:$P,9,FALSE)&gt;10,6,IF(VLOOKUP($A4,Resultaten!$A:$P,9,FALSE)&gt;6,8,IF(VLOOKUP($A4,Resultaten!$A:$P,9,FALSE)="",0,10)))))</f>
        <v>0</v>
      </c>
      <c r="P4" s="12">
        <f>IF(ISERROR(VLOOKUP($A4,BNT!$A:$H,7,FALSE)=TRUE),0,IF(VLOOKUP($A4,BNT!$A:$H,7,FALSE)="JA",2,0))</f>
        <v>0</v>
      </c>
      <c r="Q4" s="14">
        <f t="shared" si="1"/>
        <v>23</v>
      </c>
    </row>
    <row r="5" spans="1:17" x14ac:dyDescent="0.25">
      <c r="A5" s="25">
        <v>77</v>
      </c>
      <c r="B5" s="25" t="str">
        <f>VLOOKUP($A5,Para!$D$1:$E$996,2,FALSE)</f>
        <v>Mercurius BBC Berchem</v>
      </c>
      <c r="C5" s="18">
        <f>VLOOKUP($A5,'Score Algemeen'!$A$3:$S$968,5,FALSE)</f>
        <v>10</v>
      </c>
      <c r="D5" s="18">
        <f>VLOOKUP($A5,'Score Algemeen'!$A:$S,15,FALSE)</f>
        <v>13</v>
      </c>
      <c r="E5" s="18">
        <f>VLOOKUP($A5,'Score Algemeen'!$A:$S,19,FALSE)</f>
        <v>8</v>
      </c>
      <c r="F5" s="38">
        <f>IF(VLOOKUP($A5,Resultaten!$A:$P,14,FALSE)&gt;32,5,IF(VLOOKUP($A5,Resultaten!$A:$P,14,FALSE)&gt;22,10,IF(VLOOKUP($A5,Resultaten!$A:$P,14,FALSE)&gt;10,15,IF(VLOOKUP($A5,Resultaten!$A:$P,14,FALSE)&gt;6,20,IF(VLOOKUP($A5,Resultaten!$A:$P,14,FALSE)="",0,25)))))</f>
        <v>20</v>
      </c>
      <c r="G5" s="38">
        <f>IF(VLOOKUP($A5,Resultaten!$A:$P,7,FALSE)&gt;32,1,IF(VLOOKUP($A5,Resultaten!$A:$P,7,FALSE)&gt;22,2,IF(VLOOKUP($A5,Resultaten!$A:$P,7,FALSE)&gt;10,3,IF(VLOOKUP($A5,Resultaten!$A:$P,7,FALSE)&gt;6,4,IF(VLOOKUP($A5,Resultaten!$A:$P,7,FALSE)="",0,5)))))</f>
        <v>4</v>
      </c>
      <c r="H5" s="38">
        <f>IF(VLOOKUP($A5,Resultaten!$A:$P,15,FALSE)&gt;32,5,IF(VLOOKUP($A5,Resultaten!$A:$P,15,FALSE)&gt;22,10,IF(VLOOKUP($A5,Resultaten!$A:$P,15,FALSE)&gt;10,15,IF(VLOOKUP($A5,Resultaten!$A:$P,15,FALSE)&gt;6,20,IF(VLOOKUP($A5,Resultaten!$A:$P,15,FALSE)="",0,25)))))</f>
        <v>15</v>
      </c>
      <c r="I5" s="38">
        <f>IF(VLOOKUP($A5,Resultaten!$A:$P,8,FALSE)&gt;32,1,IF(VLOOKUP($A5,Resultaten!$A:$P,8,FALSE)&gt;22,2,IF(VLOOKUP($A5,Resultaten!$A:$P,8,FALSE)&gt;10,3,IF(VLOOKUP($A5,Resultaten!$A:$P,8,FALSE)&gt;6,4,IF(VLOOKUP($A5,Resultaten!$A:$P,8,FALSE)="",0,5)))))</f>
        <v>4</v>
      </c>
      <c r="J5" s="38">
        <f>IF(ISERROR(VLOOKUP($A5,BNT!$A:$H,8,FALSE)=TRUE),0,IF(VLOOKUP($A5,BNT!$A:$H,8,FALSE)="JA",2,0))</f>
        <v>0</v>
      </c>
      <c r="K5" s="38">
        <f>IF(ISERROR(VLOOKUP($A5,BNT!$A:$H,6,FALSE)=TRUE),0,IF(VLOOKUP($A5,BNT!$A:$H,6,FALSE)="JA",1,0))</f>
        <v>0</v>
      </c>
      <c r="L5" s="52">
        <f t="shared" si="0"/>
        <v>74</v>
      </c>
      <c r="M5" s="12">
        <f>IF(VLOOKUP($A5,Resultaten!$A:$P,15,FALSE)&gt;32,5,IF(VLOOKUP($A5,Resultaten!$A:$P,15,FALSE)&gt;22,10,IF(VLOOKUP($A5,Resultaten!$A:$P,15,FALSE)&gt;10,15,IF(VLOOKUP($A5,Resultaten!$A:$P,15,FALSE)&gt;6,20,IF(VLOOKUP($A5,Resultaten!$A:$P,15,FALSE)="",0,25)))))</f>
        <v>15</v>
      </c>
      <c r="N5" s="12">
        <f>IF(VLOOKUP($A5,Resultaten!$A:$P,16,FALSE)&gt;32,5,IF(VLOOKUP($A5,Resultaten!$A:$P,16,FALSE)&gt;22,10,IF(VLOOKUP($A5,Resultaten!$A:$P,16,FALSE)&gt;10,15,IF(VLOOKUP($A5,Resultaten!$A:$P,16,FALSE)&gt;6,20,IF(VLOOKUP($A5,Resultaten!$A:$P,16,FALSE)="",0,25)))))</f>
        <v>5</v>
      </c>
      <c r="O5" s="12">
        <f>IF(VLOOKUP($A5,Resultaten!$A:$P,9,FALSE)&gt;32,2,IF(VLOOKUP($A5,Resultaten!$A:$P,9,FALSE)&gt;22,4,IF(VLOOKUP($A5,Resultaten!$A:$P,9,FALSE)&gt;10,6,IF(VLOOKUP($A5,Resultaten!$A:$P,9,FALSE)&gt;6,8,IF(VLOOKUP($A5,Resultaten!$A:$P,9,FALSE)="",0,10)))))</f>
        <v>2</v>
      </c>
      <c r="P5" s="12">
        <f>IF(ISERROR(VLOOKUP($A5,BNT!$A:$H,7,FALSE)=TRUE),0,IF(VLOOKUP($A5,BNT!$A:$H,7,FALSE)="JA",2,0))</f>
        <v>0</v>
      </c>
      <c r="Q5" s="14">
        <f t="shared" si="1"/>
        <v>53</v>
      </c>
    </row>
    <row r="6" spans="1:17" x14ac:dyDescent="0.25">
      <c r="A6" s="25">
        <v>95</v>
      </c>
      <c r="B6" s="25" t="str">
        <f>VLOOKUP($A6,Para!$D$1:$E$996,2,FALSE)</f>
        <v>BBC White Star - Witte Sterren St. Amandsberg</v>
      </c>
      <c r="C6" s="18">
        <f>VLOOKUP($A6,'Score Algemeen'!$A$3:$S$968,5,FALSE)</f>
        <v>10</v>
      </c>
      <c r="D6" s="18">
        <f>VLOOKUP($A6,'Score Algemeen'!$A:$S,15,FALSE)</f>
        <v>1</v>
      </c>
      <c r="E6" s="18">
        <f>VLOOKUP($A6,'Score Algemeen'!$A:$S,19,FALSE)</f>
        <v>1</v>
      </c>
      <c r="F6" s="38">
        <f>IF(VLOOKUP($A6,Resultaten!$A:$P,14,FALSE)&gt;32,5,IF(VLOOKUP($A6,Resultaten!$A:$P,14,FALSE)&gt;22,10,IF(VLOOKUP($A6,Resultaten!$A:$P,14,FALSE)&gt;10,15,IF(VLOOKUP($A6,Resultaten!$A:$P,14,FALSE)&gt;6,20,IF(VLOOKUP($A6,Resultaten!$A:$P,14,FALSE)="",0,25)))))</f>
        <v>0</v>
      </c>
      <c r="G6" s="38">
        <f>IF(VLOOKUP($A6,Resultaten!$A:$P,7,FALSE)&gt;32,1,IF(VLOOKUP($A6,Resultaten!$A:$P,7,FALSE)&gt;22,2,IF(VLOOKUP($A6,Resultaten!$A:$P,7,FALSE)&gt;10,3,IF(VLOOKUP($A6,Resultaten!$A:$P,7,FALSE)&gt;6,4,IF(VLOOKUP($A6,Resultaten!$A:$P,7,FALSE)="",0,5)))))</f>
        <v>0</v>
      </c>
      <c r="H6" s="38">
        <f>IF(VLOOKUP($A6,Resultaten!$A:$P,15,FALSE)&gt;32,5,IF(VLOOKUP($A6,Resultaten!$A:$P,15,FALSE)&gt;22,10,IF(VLOOKUP($A6,Resultaten!$A:$P,15,FALSE)&gt;10,15,IF(VLOOKUP($A6,Resultaten!$A:$P,15,FALSE)&gt;6,20,IF(VLOOKUP($A6,Resultaten!$A:$P,15,FALSE)="",0,25)))))</f>
        <v>0</v>
      </c>
      <c r="I6" s="38">
        <f>IF(VLOOKUP($A6,Resultaten!$A:$P,8,FALSE)&gt;32,1,IF(VLOOKUP($A6,Resultaten!$A:$P,8,FALSE)&gt;22,2,IF(VLOOKUP($A6,Resultaten!$A:$P,8,FALSE)&gt;10,3,IF(VLOOKUP($A6,Resultaten!$A:$P,8,FALSE)&gt;6,4,IF(VLOOKUP($A6,Resultaten!$A:$P,8,FALSE)="",0,5)))))</f>
        <v>0</v>
      </c>
      <c r="J6" s="38">
        <f>IF(ISERROR(VLOOKUP($A6,BNT!$A:$H,8,FALSE)=TRUE),0,IF(VLOOKUP($A6,BNT!$A:$H,8,FALSE)="JA",2,0))</f>
        <v>0</v>
      </c>
      <c r="K6" s="38">
        <f>IF(ISERROR(VLOOKUP($A6,BNT!$A:$H,6,FALSE)=TRUE),0,IF(VLOOKUP($A6,BNT!$A:$H,6,FALSE)="JA",1,0))</f>
        <v>0</v>
      </c>
      <c r="L6" s="52">
        <f t="shared" si="0"/>
        <v>12</v>
      </c>
      <c r="M6" s="12">
        <f>IF(VLOOKUP($A6,Resultaten!$A:$P,15,FALSE)&gt;32,5,IF(VLOOKUP($A6,Resultaten!$A:$P,15,FALSE)&gt;22,10,IF(VLOOKUP($A6,Resultaten!$A:$P,15,FALSE)&gt;10,15,IF(VLOOKUP($A6,Resultaten!$A:$P,15,FALSE)&gt;6,20,IF(VLOOKUP($A6,Resultaten!$A:$P,15,FALSE)="",0,25)))))</f>
        <v>0</v>
      </c>
      <c r="N6" s="12">
        <f>IF(VLOOKUP($A6,Resultaten!$A:$P,16,FALSE)&gt;32,5,IF(VLOOKUP($A6,Resultaten!$A:$P,16,FALSE)&gt;22,10,IF(VLOOKUP($A6,Resultaten!$A:$P,16,FALSE)&gt;10,15,IF(VLOOKUP($A6,Resultaten!$A:$P,16,FALSE)&gt;6,20,IF(VLOOKUP($A6,Resultaten!$A:$P,16,FALSE)="",0,25)))))</f>
        <v>0</v>
      </c>
      <c r="O6" s="12">
        <f>IF(VLOOKUP($A6,Resultaten!$A:$P,9,FALSE)&gt;32,2,IF(VLOOKUP($A6,Resultaten!$A:$P,9,FALSE)&gt;22,4,IF(VLOOKUP($A6,Resultaten!$A:$P,9,FALSE)&gt;10,6,IF(VLOOKUP($A6,Resultaten!$A:$P,9,FALSE)&gt;6,8,IF(VLOOKUP($A6,Resultaten!$A:$P,9,FALSE)="",0,10)))))</f>
        <v>0</v>
      </c>
      <c r="P6" s="12">
        <f>IF(ISERROR(VLOOKUP($A6,BNT!$A:$H,7,FALSE)=TRUE),0,IF(VLOOKUP($A6,BNT!$A:$H,7,FALSE)="JA",2,0))</f>
        <v>0</v>
      </c>
      <c r="Q6" s="14">
        <f t="shared" si="1"/>
        <v>12</v>
      </c>
    </row>
    <row r="7" spans="1:17" x14ac:dyDescent="0.25">
      <c r="A7" s="25">
        <v>244</v>
      </c>
      <c r="B7" s="25" t="str">
        <f>VLOOKUP($A7,Para!$D$1:$E$996,2,FALSE)</f>
        <v>B.B.C. Zele</v>
      </c>
      <c r="C7" s="18">
        <f>VLOOKUP($A7,'Score Algemeen'!$A$3:$S$968,5,FALSE)</f>
        <v>10</v>
      </c>
      <c r="D7" s="18">
        <f>VLOOKUP($A7,'Score Algemeen'!$A:$S,15,FALSE)</f>
        <v>2</v>
      </c>
      <c r="E7" s="18">
        <f>VLOOKUP($A7,'Score Algemeen'!$A:$S,19,FALSE)</f>
        <v>3</v>
      </c>
      <c r="F7" s="38">
        <f>IF(VLOOKUP($A7,Resultaten!$A:$P,14,FALSE)&gt;32,5,IF(VLOOKUP($A7,Resultaten!$A:$P,14,FALSE)&gt;22,10,IF(VLOOKUP($A7,Resultaten!$A:$P,14,FALSE)&gt;10,15,IF(VLOOKUP($A7,Resultaten!$A:$P,14,FALSE)&gt;6,20,IF(VLOOKUP($A7,Resultaten!$A:$P,14,FALSE)="",0,25)))))</f>
        <v>0</v>
      </c>
      <c r="G7" s="38">
        <f>IF(VLOOKUP($A7,Resultaten!$A:$P,7,FALSE)&gt;32,1,IF(VLOOKUP($A7,Resultaten!$A:$P,7,FALSE)&gt;22,2,IF(VLOOKUP($A7,Resultaten!$A:$P,7,FALSE)&gt;10,3,IF(VLOOKUP($A7,Resultaten!$A:$P,7,FALSE)&gt;6,4,IF(VLOOKUP($A7,Resultaten!$A:$P,7,FALSE)="",0,5)))))</f>
        <v>0</v>
      </c>
      <c r="H7" s="38">
        <f>IF(VLOOKUP($A7,Resultaten!$A:$P,15,FALSE)&gt;32,5,IF(VLOOKUP($A7,Resultaten!$A:$P,15,FALSE)&gt;22,10,IF(VLOOKUP($A7,Resultaten!$A:$P,15,FALSE)&gt;10,15,IF(VLOOKUP($A7,Resultaten!$A:$P,15,FALSE)&gt;6,20,IF(VLOOKUP($A7,Resultaten!$A:$P,15,FALSE)="",0,25)))))</f>
        <v>0</v>
      </c>
      <c r="I7" s="38">
        <f>IF(VLOOKUP($A7,Resultaten!$A:$P,8,FALSE)&gt;32,1,IF(VLOOKUP($A7,Resultaten!$A:$P,8,FALSE)&gt;22,2,IF(VLOOKUP($A7,Resultaten!$A:$P,8,FALSE)&gt;10,3,IF(VLOOKUP($A7,Resultaten!$A:$P,8,FALSE)&gt;6,4,IF(VLOOKUP($A7,Resultaten!$A:$P,8,FALSE)="",0,5)))))</f>
        <v>0</v>
      </c>
      <c r="J7" s="38">
        <f>IF(ISERROR(VLOOKUP($A7,BNT!$A:$H,8,FALSE)=TRUE),0,IF(VLOOKUP($A7,BNT!$A:$H,8,FALSE)="JA",2,0))</f>
        <v>0</v>
      </c>
      <c r="K7" s="38">
        <f>IF(ISERROR(VLOOKUP($A7,BNT!$A:$H,6,FALSE)=TRUE),0,IF(VLOOKUP($A7,BNT!$A:$H,6,FALSE)="JA",1,0))</f>
        <v>0</v>
      </c>
      <c r="L7" s="52">
        <f t="shared" si="0"/>
        <v>15</v>
      </c>
      <c r="M7" s="12">
        <f>IF(VLOOKUP($A7,Resultaten!$A:$P,15,FALSE)&gt;32,5,IF(VLOOKUP($A7,Resultaten!$A:$P,15,FALSE)&gt;22,10,IF(VLOOKUP($A7,Resultaten!$A:$P,15,FALSE)&gt;10,15,IF(VLOOKUP($A7,Resultaten!$A:$P,15,FALSE)&gt;6,20,IF(VLOOKUP($A7,Resultaten!$A:$P,15,FALSE)="",0,25)))))</f>
        <v>0</v>
      </c>
      <c r="N7" s="12">
        <f>IF(VLOOKUP($A7,Resultaten!$A:$P,16,FALSE)&gt;32,5,IF(VLOOKUP($A7,Resultaten!$A:$P,16,FALSE)&gt;22,10,IF(VLOOKUP($A7,Resultaten!$A:$P,16,FALSE)&gt;10,15,IF(VLOOKUP($A7,Resultaten!$A:$P,16,FALSE)&gt;6,20,IF(VLOOKUP($A7,Resultaten!$A:$P,16,FALSE)="",0,25)))))</f>
        <v>0</v>
      </c>
      <c r="O7" s="12">
        <f>IF(VLOOKUP($A7,Resultaten!$A:$P,9,FALSE)&gt;32,2,IF(VLOOKUP($A7,Resultaten!$A:$P,9,FALSE)&gt;22,4,IF(VLOOKUP($A7,Resultaten!$A:$P,9,FALSE)&gt;10,6,IF(VLOOKUP($A7,Resultaten!$A:$P,9,FALSE)&gt;6,8,IF(VLOOKUP($A7,Resultaten!$A:$P,9,FALSE)="",0,10)))))</f>
        <v>0</v>
      </c>
      <c r="P7" s="12">
        <f>IF(ISERROR(VLOOKUP($A7,BNT!$A:$H,7,FALSE)=TRUE),0,IF(VLOOKUP($A7,BNT!$A:$H,7,FALSE)="JA",2,0))</f>
        <v>0</v>
      </c>
      <c r="Q7" s="14">
        <f t="shared" si="1"/>
        <v>15</v>
      </c>
    </row>
    <row r="8" spans="1:17" x14ac:dyDescent="0.25">
      <c r="A8" s="25">
        <v>245</v>
      </c>
      <c r="B8" s="25" t="str">
        <f>VLOOKUP($A8,Para!$D$1:$E$996,2,FALSE)</f>
        <v>BC Oostende Basket@Sea</v>
      </c>
      <c r="C8" s="18">
        <f>VLOOKUP($A8,'Score Algemeen'!$A$3:$S$968,5,FALSE)</f>
        <v>10</v>
      </c>
      <c r="D8" s="18">
        <f>VLOOKUP($A8,'Score Algemeen'!$A:$S,15,FALSE)</f>
        <v>12</v>
      </c>
      <c r="E8" s="18">
        <f>VLOOKUP($A8,'Score Algemeen'!$A:$S,19,FALSE)</f>
        <v>8</v>
      </c>
      <c r="F8" s="38">
        <f>IF(VLOOKUP($A8,Resultaten!$A:$P,14,FALSE)&gt;32,5,IF(VLOOKUP($A8,Resultaten!$A:$P,14,FALSE)&gt;22,10,IF(VLOOKUP($A8,Resultaten!$A:$P,14,FALSE)&gt;10,15,IF(VLOOKUP($A8,Resultaten!$A:$P,14,FALSE)&gt;6,20,IF(VLOOKUP($A8,Resultaten!$A:$P,14,FALSE)="",0,25)))))</f>
        <v>10</v>
      </c>
      <c r="G8" s="38">
        <f>IF(VLOOKUP($A8,Resultaten!$A:$P,7,FALSE)&gt;32,1,IF(VLOOKUP($A8,Resultaten!$A:$P,7,FALSE)&gt;22,2,IF(VLOOKUP($A8,Resultaten!$A:$P,7,FALSE)&gt;10,3,IF(VLOOKUP($A8,Resultaten!$A:$P,7,FALSE)&gt;6,4,IF(VLOOKUP($A8,Resultaten!$A:$P,7,FALSE)="",0,5)))))</f>
        <v>3</v>
      </c>
      <c r="H8" s="38">
        <f>IF(VLOOKUP($A8,Resultaten!$A:$P,15,FALSE)&gt;32,5,IF(VLOOKUP($A8,Resultaten!$A:$P,15,FALSE)&gt;22,10,IF(VLOOKUP($A8,Resultaten!$A:$P,15,FALSE)&gt;10,15,IF(VLOOKUP($A8,Resultaten!$A:$P,15,FALSE)&gt;6,20,IF(VLOOKUP($A8,Resultaten!$A:$P,15,FALSE)="",0,25)))))</f>
        <v>20</v>
      </c>
      <c r="I8" s="38">
        <f>IF(VLOOKUP($A8,Resultaten!$A:$P,8,FALSE)&gt;32,1,IF(VLOOKUP($A8,Resultaten!$A:$P,8,FALSE)&gt;22,2,IF(VLOOKUP($A8,Resultaten!$A:$P,8,FALSE)&gt;10,3,IF(VLOOKUP($A8,Resultaten!$A:$P,8,FALSE)&gt;6,4,IF(VLOOKUP($A8,Resultaten!$A:$P,8,FALSE)="",0,5)))))</f>
        <v>4</v>
      </c>
      <c r="J8" s="38">
        <f>IF(ISERROR(VLOOKUP($A8,BNT!$A:$H,8,FALSE)=TRUE),0,IF(VLOOKUP($A8,BNT!$A:$H,8,FALSE)="JA",2,0))</f>
        <v>0</v>
      </c>
      <c r="K8" s="38">
        <f>IF(ISERROR(VLOOKUP($A8,BNT!$A:$H,6,FALSE)=TRUE),0,IF(VLOOKUP($A8,BNT!$A:$H,6,FALSE)="JA",1,0))</f>
        <v>0</v>
      </c>
      <c r="L8" s="52">
        <f t="shared" si="0"/>
        <v>67</v>
      </c>
      <c r="M8" s="12">
        <f>IF(VLOOKUP($A8,Resultaten!$A:$P,15,FALSE)&gt;32,5,IF(VLOOKUP($A8,Resultaten!$A:$P,15,FALSE)&gt;22,10,IF(VLOOKUP($A8,Resultaten!$A:$P,15,FALSE)&gt;10,15,IF(VLOOKUP($A8,Resultaten!$A:$P,15,FALSE)&gt;6,20,IF(VLOOKUP($A8,Resultaten!$A:$P,15,FALSE)="",0,25)))))</f>
        <v>20</v>
      </c>
      <c r="N8" s="12">
        <f>IF(VLOOKUP($A8,Resultaten!$A:$P,16,FALSE)&gt;32,5,IF(VLOOKUP($A8,Resultaten!$A:$P,16,FALSE)&gt;22,10,IF(VLOOKUP($A8,Resultaten!$A:$P,16,FALSE)&gt;10,15,IF(VLOOKUP($A8,Resultaten!$A:$P,16,FALSE)&gt;6,20,IF(VLOOKUP($A8,Resultaten!$A:$P,16,FALSE)="",0,25)))))</f>
        <v>0</v>
      </c>
      <c r="O8" s="12">
        <f>IF(VLOOKUP($A8,Resultaten!$A:$P,9,FALSE)&gt;32,2,IF(VLOOKUP($A8,Resultaten!$A:$P,9,FALSE)&gt;22,4,IF(VLOOKUP($A8,Resultaten!$A:$P,9,FALSE)&gt;10,6,IF(VLOOKUP($A8,Resultaten!$A:$P,9,FALSE)&gt;6,8,IF(VLOOKUP($A8,Resultaten!$A:$P,9,FALSE)="",0,10)))))</f>
        <v>0</v>
      </c>
      <c r="P8" s="12">
        <f>IF(ISERROR(VLOOKUP($A8,BNT!$A:$H,7,FALSE)=TRUE),0,IF(VLOOKUP($A8,BNT!$A:$H,7,FALSE)="JA",2,0))</f>
        <v>0</v>
      </c>
      <c r="Q8" s="14">
        <f t="shared" si="1"/>
        <v>50</v>
      </c>
    </row>
    <row r="9" spans="1:17" x14ac:dyDescent="0.25">
      <c r="A9" s="25">
        <v>249</v>
      </c>
      <c r="B9" s="25" t="str">
        <f>VLOOKUP($A9,Para!$D$1:$E$996,2,FALSE)</f>
        <v>Okapi Aalst</v>
      </c>
      <c r="C9" s="18">
        <f>VLOOKUP($A9,'Score Algemeen'!$A$3:$S$968,5,FALSE)</f>
        <v>10</v>
      </c>
      <c r="D9" s="18">
        <f>VLOOKUP($A9,'Score Algemeen'!$A:$S,15,FALSE)</f>
        <v>5</v>
      </c>
      <c r="E9" s="18">
        <f>VLOOKUP($A9,'Score Algemeen'!$A:$S,19,FALSE)</f>
        <v>8</v>
      </c>
      <c r="F9" s="38">
        <f>IF(VLOOKUP($A9,Resultaten!$A:$P,14,FALSE)&gt;32,5,IF(VLOOKUP($A9,Resultaten!$A:$P,14,FALSE)&gt;22,10,IF(VLOOKUP($A9,Resultaten!$A:$P,14,FALSE)&gt;10,15,IF(VLOOKUP($A9,Resultaten!$A:$P,14,FALSE)&gt;6,20,IF(VLOOKUP($A9,Resultaten!$A:$P,14,FALSE)="",0,25)))))</f>
        <v>0</v>
      </c>
      <c r="G9" s="38">
        <f>IF(VLOOKUP($A9,Resultaten!$A:$P,7,FALSE)&gt;32,1,IF(VLOOKUP($A9,Resultaten!$A:$P,7,FALSE)&gt;22,2,IF(VLOOKUP($A9,Resultaten!$A:$P,7,FALSE)&gt;10,3,IF(VLOOKUP($A9,Resultaten!$A:$P,7,FALSE)&gt;6,4,IF(VLOOKUP($A9,Resultaten!$A:$P,7,FALSE)="",0,5)))))</f>
        <v>0</v>
      </c>
      <c r="H9" s="38">
        <f>IF(VLOOKUP($A9,Resultaten!$A:$P,15,FALSE)&gt;32,5,IF(VLOOKUP($A9,Resultaten!$A:$P,15,FALSE)&gt;22,10,IF(VLOOKUP($A9,Resultaten!$A:$P,15,FALSE)&gt;10,15,IF(VLOOKUP($A9,Resultaten!$A:$P,15,FALSE)&gt;6,20,IF(VLOOKUP($A9,Resultaten!$A:$P,15,FALSE)="",0,25)))))</f>
        <v>0</v>
      </c>
      <c r="I9" s="38">
        <f>IF(VLOOKUP($A9,Resultaten!$A:$P,8,FALSE)&gt;32,1,IF(VLOOKUP($A9,Resultaten!$A:$P,8,FALSE)&gt;22,2,IF(VLOOKUP($A9,Resultaten!$A:$P,8,FALSE)&gt;10,3,IF(VLOOKUP($A9,Resultaten!$A:$P,8,FALSE)&gt;6,4,IF(VLOOKUP($A9,Resultaten!$A:$P,8,FALSE)="",0,5)))))</f>
        <v>0</v>
      </c>
      <c r="J9" s="38">
        <f>IF(ISERROR(VLOOKUP($A9,BNT!$A:$H,8,FALSE)=TRUE),0,IF(VLOOKUP($A9,BNT!$A:$H,8,FALSE)="JA",2,0))</f>
        <v>0</v>
      </c>
      <c r="K9" s="38">
        <f>IF(ISERROR(VLOOKUP($A9,BNT!$A:$H,6,FALSE)=TRUE),0,IF(VLOOKUP($A9,BNT!$A:$H,6,FALSE)="JA",1,0))</f>
        <v>0</v>
      </c>
      <c r="L9" s="52">
        <f t="shared" si="0"/>
        <v>23</v>
      </c>
      <c r="M9" s="12">
        <f>IF(VLOOKUP($A9,Resultaten!$A:$P,15,FALSE)&gt;32,5,IF(VLOOKUP($A9,Resultaten!$A:$P,15,FALSE)&gt;22,10,IF(VLOOKUP($A9,Resultaten!$A:$P,15,FALSE)&gt;10,15,IF(VLOOKUP($A9,Resultaten!$A:$P,15,FALSE)&gt;6,20,IF(VLOOKUP($A9,Resultaten!$A:$P,15,FALSE)="",0,25)))))</f>
        <v>0</v>
      </c>
      <c r="N9" s="12">
        <f>IF(VLOOKUP($A9,Resultaten!$A:$P,16,FALSE)&gt;32,5,IF(VLOOKUP($A9,Resultaten!$A:$P,16,FALSE)&gt;22,10,IF(VLOOKUP($A9,Resultaten!$A:$P,16,FALSE)&gt;10,15,IF(VLOOKUP($A9,Resultaten!$A:$P,16,FALSE)&gt;6,20,IF(VLOOKUP($A9,Resultaten!$A:$P,16,FALSE)="",0,25)))))</f>
        <v>0</v>
      </c>
      <c r="O9" s="12">
        <f>IF(VLOOKUP($A9,Resultaten!$A:$P,9,FALSE)&gt;32,2,IF(VLOOKUP($A9,Resultaten!$A:$P,9,FALSE)&gt;22,4,IF(VLOOKUP($A9,Resultaten!$A:$P,9,FALSE)&gt;10,6,IF(VLOOKUP($A9,Resultaten!$A:$P,9,FALSE)&gt;6,8,IF(VLOOKUP($A9,Resultaten!$A:$P,9,FALSE)="",0,10)))))</f>
        <v>0</v>
      </c>
      <c r="P9" s="12">
        <f>IF(ISERROR(VLOOKUP($A9,BNT!$A:$H,7,FALSE)=TRUE),0,IF(VLOOKUP($A9,BNT!$A:$H,7,FALSE)="JA",2,0))</f>
        <v>0</v>
      </c>
      <c r="Q9" s="14">
        <f t="shared" si="1"/>
        <v>23</v>
      </c>
    </row>
    <row r="10" spans="1:17" x14ac:dyDescent="0.25">
      <c r="A10" s="25">
        <v>253</v>
      </c>
      <c r="B10" s="25" t="str">
        <f>VLOOKUP($A10,Para!$D$1:$E$996,2,FALSE)</f>
        <v>Sobabee Zwijndrecht</v>
      </c>
      <c r="C10" s="18">
        <f>VLOOKUP($A10,'Score Algemeen'!$A$3:$S$968,5,FALSE)</f>
        <v>10</v>
      </c>
      <c r="D10" s="18">
        <f>VLOOKUP($A10,'Score Algemeen'!$A:$S,15,FALSE)</f>
        <v>3</v>
      </c>
      <c r="E10" s="18">
        <f>VLOOKUP($A10,'Score Algemeen'!$A:$S,19,FALSE)</f>
        <v>4</v>
      </c>
      <c r="F10" s="38">
        <f>IF(VLOOKUP($A10,Resultaten!$A:$P,14,FALSE)&gt;32,5,IF(VLOOKUP($A10,Resultaten!$A:$P,14,FALSE)&gt;22,10,IF(VLOOKUP($A10,Resultaten!$A:$P,14,FALSE)&gt;10,15,IF(VLOOKUP($A10,Resultaten!$A:$P,14,FALSE)&gt;6,20,IF(VLOOKUP($A10,Resultaten!$A:$P,14,FALSE)="",0,25)))))</f>
        <v>0</v>
      </c>
      <c r="G10" s="38">
        <f>IF(VLOOKUP($A10,Resultaten!$A:$P,7,FALSE)&gt;32,1,IF(VLOOKUP($A10,Resultaten!$A:$P,7,FALSE)&gt;22,2,IF(VLOOKUP($A10,Resultaten!$A:$P,7,FALSE)&gt;10,3,IF(VLOOKUP($A10,Resultaten!$A:$P,7,FALSE)&gt;6,4,IF(VLOOKUP($A10,Resultaten!$A:$P,7,FALSE)="",0,5)))))</f>
        <v>0</v>
      </c>
      <c r="H10" s="38">
        <f>IF(VLOOKUP($A10,Resultaten!$A:$P,15,FALSE)&gt;32,5,IF(VLOOKUP($A10,Resultaten!$A:$P,15,FALSE)&gt;22,10,IF(VLOOKUP($A10,Resultaten!$A:$P,15,FALSE)&gt;10,15,IF(VLOOKUP($A10,Resultaten!$A:$P,15,FALSE)&gt;6,20,IF(VLOOKUP($A10,Resultaten!$A:$P,15,FALSE)="",0,25)))))</f>
        <v>0</v>
      </c>
      <c r="I10" s="38">
        <f>IF(VLOOKUP($A10,Resultaten!$A:$P,8,FALSE)&gt;32,1,IF(VLOOKUP($A10,Resultaten!$A:$P,8,FALSE)&gt;22,2,IF(VLOOKUP($A10,Resultaten!$A:$P,8,FALSE)&gt;10,3,IF(VLOOKUP($A10,Resultaten!$A:$P,8,FALSE)&gt;6,4,IF(VLOOKUP($A10,Resultaten!$A:$P,8,FALSE)="",0,5)))))</f>
        <v>0</v>
      </c>
      <c r="J10" s="38">
        <f>IF(ISERROR(VLOOKUP($A10,BNT!$A:$H,8,FALSE)=TRUE),0,IF(VLOOKUP($A10,BNT!$A:$H,8,FALSE)="JA",2,0))</f>
        <v>0</v>
      </c>
      <c r="K10" s="38">
        <f>IF(ISERROR(VLOOKUP($A10,BNT!$A:$H,6,FALSE)=TRUE),0,IF(VLOOKUP($A10,BNT!$A:$H,6,FALSE)="JA",1,0))</f>
        <v>0</v>
      </c>
      <c r="L10" s="52">
        <f t="shared" si="0"/>
        <v>17</v>
      </c>
      <c r="M10" s="12">
        <f>IF(VLOOKUP($A10,Resultaten!$A:$P,15,FALSE)&gt;32,5,IF(VLOOKUP($A10,Resultaten!$A:$P,15,FALSE)&gt;22,10,IF(VLOOKUP($A10,Resultaten!$A:$P,15,FALSE)&gt;10,15,IF(VLOOKUP($A10,Resultaten!$A:$P,15,FALSE)&gt;6,20,IF(VLOOKUP($A10,Resultaten!$A:$P,15,FALSE)="",0,25)))))</f>
        <v>0</v>
      </c>
      <c r="N10" s="12">
        <f>IF(VLOOKUP($A10,Resultaten!$A:$P,16,FALSE)&gt;32,5,IF(VLOOKUP($A10,Resultaten!$A:$P,16,FALSE)&gt;22,10,IF(VLOOKUP($A10,Resultaten!$A:$P,16,FALSE)&gt;10,15,IF(VLOOKUP($A10,Resultaten!$A:$P,16,FALSE)&gt;6,20,IF(VLOOKUP($A10,Resultaten!$A:$P,16,FALSE)="",0,25)))))</f>
        <v>0</v>
      </c>
      <c r="O10" s="12">
        <f>IF(VLOOKUP($A10,Resultaten!$A:$P,9,FALSE)&gt;32,2,IF(VLOOKUP($A10,Resultaten!$A:$P,9,FALSE)&gt;22,4,IF(VLOOKUP($A10,Resultaten!$A:$P,9,FALSE)&gt;10,6,IF(VLOOKUP($A10,Resultaten!$A:$P,9,FALSE)&gt;6,8,IF(VLOOKUP($A10,Resultaten!$A:$P,9,FALSE)="",0,10)))))</f>
        <v>0</v>
      </c>
      <c r="P10" s="12">
        <f>IF(ISERROR(VLOOKUP($A10,BNT!$A:$H,7,FALSE)=TRUE),0,IF(VLOOKUP($A10,BNT!$A:$H,7,FALSE)="JA",2,0))</f>
        <v>0</v>
      </c>
      <c r="Q10" s="14">
        <f t="shared" si="1"/>
        <v>17</v>
      </c>
    </row>
    <row r="11" spans="1:17" x14ac:dyDescent="0.25">
      <c r="A11" s="25">
        <v>261</v>
      </c>
      <c r="B11" s="25" t="str">
        <f>VLOOKUP($A11,Para!$D$1:$E$996,2,FALSE)</f>
        <v>Basket Midwest Izegem</v>
      </c>
      <c r="C11" s="18">
        <f>VLOOKUP($A11,'Score Algemeen'!$A$3:$S$968,5,FALSE)</f>
        <v>10</v>
      </c>
      <c r="D11" s="18">
        <f>VLOOKUP($A11,'Score Algemeen'!$A:$S,15,FALSE)</f>
        <v>3</v>
      </c>
      <c r="E11" s="18">
        <f>VLOOKUP($A11,'Score Algemeen'!$A:$S,19,FALSE)</f>
        <v>6</v>
      </c>
      <c r="F11" s="38">
        <f>IF(VLOOKUP($A11,Resultaten!$A:$P,14,FALSE)&gt;32,5,IF(VLOOKUP($A11,Resultaten!$A:$P,14,FALSE)&gt;22,10,IF(VLOOKUP($A11,Resultaten!$A:$P,14,FALSE)&gt;10,15,IF(VLOOKUP($A11,Resultaten!$A:$P,14,FALSE)&gt;6,20,IF(VLOOKUP($A11,Resultaten!$A:$P,14,FALSE)="",0,25)))))</f>
        <v>0</v>
      </c>
      <c r="G11" s="38">
        <f>IF(VLOOKUP($A11,Resultaten!$A:$P,7,FALSE)&gt;32,1,IF(VLOOKUP($A11,Resultaten!$A:$P,7,FALSE)&gt;22,2,IF(VLOOKUP($A11,Resultaten!$A:$P,7,FALSE)&gt;10,3,IF(VLOOKUP($A11,Resultaten!$A:$P,7,FALSE)&gt;6,4,IF(VLOOKUP($A11,Resultaten!$A:$P,7,FALSE)="",0,5)))))</f>
        <v>0</v>
      </c>
      <c r="H11" s="38">
        <f>IF(VLOOKUP($A11,Resultaten!$A:$P,15,FALSE)&gt;32,5,IF(VLOOKUP($A11,Resultaten!$A:$P,15,FALSE)&gt;22,10,IF(VLOOKUP($A11,Resultaten!$A:$P,15,FALSE)&gt;10,15,IF(VLOOKUP($A11,Resultaten!$A:$P,15,FALSE)&gt;6,20,IF(VLOOKUP($A11,Resultaten!$A:$P,15,FALSE)="",0,25)))))</f>
        <v>5</v>
      </c>
      <c r="I11" s="38">
        <f>IF(VLOOKUP($A11,Resultaten!$A:$P,8,FALSE)&gt;32,1,IF(VLOOKUP($A11,Resultaten!$A:$P,8,FALSE)&gt;22,2,IF(VLOOKUP($A11,Resultaten!$A:$P,8,FALSE)&gt;10,3,IF(VLOOKUP($A11,Resultaten!$A:$P,8,FALSE)&gt;6,4,IF(VLOOKUP($A11,Resultaten!$A:$P,8,FALSE)="",0,5)))))</f>
        <v>0</v>
      </c>
      <c r="J11" s="38">
        <f>IF(ISERROR(VLOOKUP($A11,BNT!$A:$H,8,FALSE)=TRUE),0,IF(VLOOKUP($A11,BNT!$A:$H,8,FALSE)="JA",2,0))</f>
        <v>0</v>
      </c>
      <c r="K11" s="38">
        <f>IF(ISERROR(VLOOKUP($A11,BNT!$A:$H,6,FALSE)=TRUE),0,IF(VLOOKUP($A11,BNT!$A:$H,6,FALSE)="JA",1,0))</f>
        <v>0</v>
      </c>
      <c r="L11" s="52">
        <f t="shared" si="0"/>
        <v>24</v>
      </c>
      <c r="M11" s="12">
        <f>IF(VLOOKUP($A11,Resultaten!$A:$P,15,FALSE)&gt;32,5,IF(VLOOKUP($A11,Resultaten!$A:$P,15,FALSE)&gt;22,10,IF(VLOOKUP($A11,Resultaten!$A:$P,15,FALSE)&gt;10,15,IF(VLOOKUP($A11,Resultaten!$A:$P,15,FALSE)&gt;6,20,IF(VLOOKUP($A11,Resultaten!$A:$P,15,FALSE)="",0,25)))))</f>
        <v>5</v>
      </c>
      <c r="N11" s="12">
        <f>IF(VLOOKUP($A11,Resultaten!$A:$P,16,FALSE)&gt;32,5,IF(VLOOKUP($A11,Resultaten!$A:$P,16,FALSE)&gt;22,10,IF(VLOOKUP($A11,Resultaten!$A:$P,16,FALSE)&gt;10,15,IF(VLOOKUP($A11,Resultaten!$A:$P,16,FALSE)&gt;6,20,IF(VLOOKUP($A11,Resultaten!$A:$P,16,FALSE)="",0,25)))))</f>
        <v>0</v>
      </c>
      <c r="O11" s="12">
        <f>IF(VLOOKUP($A11,Resultaten!$A:$P,9,FALSE)&gt;32,2,IF(VLOOKUP($A11,Resultaten!$A:$P,9,FALSE)&gt;22,4,IF(VLOOKUP($A11,Resultaten!$A:$P,9,FALSE)&gt;10,6,IF(VLOOKUP($A11,Resultaten!$A:$P,9,FALSE)&gt;6,8,IF(VLOOKUP($A11,Resultaten!$A:$P,9,FALSE)="",0,10)))))</f>
        <v>2</v>
      </c>
      <c r="P11" s="12">
        <f>IF(ISERROR(VLOOKUP($A11,BNT!$A:$H,7,FALSE)=TRUE),0,IF(VLOOKUP($A11,BNT!$A:$H,7,FALSE)="JA",2,0))</f>
        <v>0</v>
      </c>
      <c r="Q11" s="14">
        <f t="shared" si="1"/>
        <v>26</v>
      </c>
    </row>
    <row r="12" spans="1:17" x14ac:dyDescent="0.25">
      <c r="A12" s="25">
        <v>267</v>
      </c>
      <c r="B12" s="25" t="str">
        <f>VLOOKUP($A12,Para!$D$1:$E$996,2,FALSE)</f>
        <v>Kon Sint-Truidense Basketbal (KSTBB)</v>
      </c>
      <c r="C12" s="18">
        <f>VLOOKUP($A12,'Score Algemeen'!$A$3:$S$968,5,FALSE)</f>
        <v>10</v>
      </c>
      <c r="D12" s="18">
        <f>VLOOKUP($A12,'Score Algemeen'!$A:$S,15,FALSE)</f>
        <v>4</v>
      </c>
      <c r="E12" s="18">
        <f>VLOOKUP($A12,'Score Algemeen'!$A:$S,19,FALSE)</f>
        <v>8</v>
      </c>
      <c r="F12" s="38">
        <f>IF(VLOOKUP($A12,Resultaten!$A:$P,14,FALSE)&gt;32,5,IF(VLOOKUP($A12,Resultaten!$A:$P,14,FALSE)&gt;22,10,IF(VLOOKUP($A12,Resultaten!$A:$P,14,FALSE)&gt;10,15,IF(VLOOKUP($A12,Resultaten!$A:$P,14,FALSE)&gt;6,20,IF(VLOOKUP($A12,Resultaten!$A:$P,14,FALSE)="",0,25)))))</f>
        <v>0</v>
      </c>
      <c r="G12" s="38">
        <f>IF(VLOOKUP($A12,Resultaten!$A:$P,7,FALSE)&gt;32,1,IF(VLOOKUP($A12,Resultaten!$A:$P,7,FALSE)&gt;22,2,IF(VLOOKUP($A12,Resultaten!$A:$P,7,FALSE)&gt;10,3,IF(VLOOKUP($A12,Resultaten!$A:$P,7,FALSE)&gt;6,4,IF(VLOOKUP($A12,Resultaten!$A:$P,7,FALSE)="",0,5)))))</f>
        <v>0</v>
      </c>
      <c r="H12" s="38">
        <f>IF(VLOOKUP($A12,Resultaten!$A:$P,15,FALSE)&gt;32,5,IF(VLOOKUP($A12,Resultaten!$A:$P,15,FALSE)&gt;22,10,IF(VLOOKUP($A12,Resultaten!$A:$P,15,FALSE)&gt;10,15,IF(VLOOKUP($A12,Resultaten!$A:$P,15,FALSE)&gt;6,20,IF(VLOOKUP($A12,Resultaten!$A:$P,15,FALSE)="",0,25)))))</f>
        <v>0</v>
      </c>
      <c r="I12" s="38">
        <f>IF(VLOOKUP($A12,Resultaten!$A:$P,8,FALSE)&gt;32,1,IF(VLOOKUP($A12,Resultaten!$A:$P,8,FALSE)&gt;22,2,IF(VLOOKUP($A12,Resultaten!$A:$P,8,FALSE)&gt;10,3,IF(VLOOKUP($A12,Resultaten!$A:$P,8,FALSE)&gt;6,4,IF(VLOOKUP($A12,Resultaten!$A:$P,8,FALSE)="",0,5)))))</f>
        <v>0</v>
      </c>
      <c r="J12" s="38">
        <f>IF(ISERROR(VLOOKUP($A12,BNT!$A:$H,8,FALSE)=TRUE),0,IF(VLOOKUP($A12,BNT!$A:$H,8,FALSE)="JA",2,0))</f>
        <v>0</v>
      </c>
      <c r="K12" s="38">
        <f>IF(ISERROR(VLOOKUP($A12,BNT!$A:$H,6,FALSE)=TRUE),0,IF(VLOOKUP($A12,BNT!$A:$H,6,FALSE)="JA",1,0))</f>
        <v>0</v>
      </c>
      <c r="L12" s="52">
        <f t="shared" si="0"/>
        <v>22</v>
      </c>
      <c r="M12" s="12">
        <f>IF(VLOOKUP($A12,Resultaten!$A:$P,15,FALSE)&gt;32,5,IF(VLOOKUP($A12,Resultaten!$A:$P,15,FALSE)&gt;22,10,IF(VLOOKUP($A12,Resultaten!$A:$P,15,FALSE)&gt;10,15,IF(VLOOKUP($A12,Resultaten!$A:$P,15,FALSE)&gt;6,20,IF(VLOOKUP($A12,Resultaten!$A:$P,15,FALSE)="",0,25)))))</f>
        <v>0</v>
      </c>
      <c r="N12" s="12">
        <f>IF(VLOOKUP($A12,Resultaten!$A:$P,16,FALSE)&gt;32,5,IF(VLOOKUP($A12,Resultaten!$A:$P,16,FALSE)&gt;22,10,IF(VLOOKUP($A12,Resultaten!$A:$P,16,FALSE)&gt;10,15,IF(VLOOKUP($A12,Resultaten!$A:$P,16,FALSE)&gt;6,20,IF(VLOOKUP($A12,Resultaten!$A:$P,16,FALSE)="",0,25)))))</f>
        <v>0</v>
      </c>
      <c r="O12" s="12">
        <f>IF(VLOOKUP($A12,Resultaten!$A:$P,9,FALSE)&gt;32,2,IF(VLOOKUP($A12,Resultaten!$A:$P,9,FALSE)&gt;22,4,IF(VLOOKUP($A12,Resultaten!$A:$P,9,FALSE)&gt;10,6,IF(VLOOKUP($A12,Resultaten!$A:$P,9,FALSE)&gt;6,8,IF(VLOOKUP($A12,Resultaten!$A:$P,9,FALSE)="",0,10)))))</f>
        <v>0</v>
      </c>
      <c r="P12" s="12">
        <f>IF(ISERROR(VLOOKUP($A12,BNT!$A:$H,7,FALSE)=TRUE),0,IF(VLOOKUP($A12,BNT!$A:$H,7,FALSE)="JA",2,0))</f>
        <v>0</v>
      </c>
      <c r="Q12" s="14">
        <f t="shared" si="1"/>
        <v>22</v>
      </c>
    </row>
    <row r="13" spans="1:17" x14ac:dyDescent="0.25">
      <c r="A13" s="25">
        <v>296</v>
      </c>
      <c r="B13" s="25" t="str">
        <f>VLOOKUP($A13,Para!$D$1:$E$996,2,FALSE)</f>
        <v>Koninklijke Sint-Niklase Condors</v>
      </c>
      <c r="C13" s="18">
        <f>VLOOKUP($A13,'Score Algemeen'!$A$3:$S$968,5,FALSE)</f>
        <v>10</v>
      </c>
      <c r="D13" s="18">
        <f>VLOOKUP($A13,'Score Algemeen'!$A:$S,15,FALSE)</f>
        <v>6</v>
      </c>
      <c r="E13" s="18">
        <f>VLOOKUP($A13,'Score Algemeen'!$A:$S,19,FALSE)</f>
        <v>8</v>
      </c>
      <c r="F13" s="38">
        <f>IF(VLOOKUP($A13,Resultaten!$A:$P,14,FALSE)&gt;32,5,IF(VLOOKUP($A13,Resultaten!$A:$P,14,FALSE)&gt;22,10,IF(VLOOKUP($A13,Resultaten!$A:$P,14,FALSE)&gt;10,15,IF(VLOOKUP($A13,Resultaten!$A:$P,14,FALSE)&gt;6,20,IF(VLOOKUP($A13,Resultaten!$A:$P,14,FALSE)="",0,25)))))</f>
        <v>0</v>
      </c>
      <c r="G13" s="38">
        <f>IF(VLOOKUP($A13,Resultaten!$A:$P,7,FALSE)&gt;32,1,IF(VLOOKUP($A13,Resultaten!$A:$P,7,FALSE)&gt;22,2,IF(VLOOKUP($A13,Resultaten!$A:$P,7,FALSE)&gt;10,3,IF(VLOOKUP($A13,Resultaten!$A:$P,7,FALSE)&gt;6,4,IF(VLOOKUP($A13,Resultaten!$A:$P,7,FALSE)="",0,5)))))</f>
        <v>0</v>
      </c>
      <c r="H13" s="38">
        <f>IF(VLOOKUP($A13,Resultaten!$A:$P,15,FALSE)&gt;32,5,IF(VLOOKUP($A13,Resultaten!$A:$P,15,FALSE)&gt;22,10,IF(VLOOKUP($A13,Resultaten!$A:$P,15,FALSE)&gt;10,15,IF(VLOOKUP($A13,Resultaten!$A:$P,15,FALSE)&gt;6,20,IF(VLOOKUP($A13,Resultaten!$A:$P,15,FALSE)="",0,25)))))</f>
        <v>0</v>
      </c>
      <c r="I13" s="38">
        <f>IF(VLOOKUP($A13,Resultaten!$A:$P,8,FALSE)&gt;32,1,IF(VLOOKUP($A13,Resultaten!$A:$P,8,FALSE)&gt;22,2,IF(VLOOKUP($A13,Resultaten!$A:$P,8,FALSE)&gt;10,3,IF(VLOOKUP($A13,Resultaten!$A:$P,8,FALSE)&gt;6,4,IF(VLOOKUP($A13,Resultaten!$A:$P,8,FALSE)="",0,5)))))</f>
        <v>0</v>
      </c>
      <c r="J13" s="38">
        <f>IF(ISERROR(VLOOKUP($A13,BNT!$A:$H,8,FALSE)=TRUE),0,IF(VLOOKUP($A13,BNT!$A:$H,8,FALSE)="JA",2,0))</f>
        <v>0</v>
      </c>
      <c r="K13" s="38">
        <f>IF(ISERROR(VLOOKUP($A13,BNT!$A:$H,6,FALSE)=TRUE),0,IF(VLOOKUP($A13,BNT!$A:$H,6,FALSE)="JA",1,0))</f>
        <v>0</v>
      </c>
      <c r="L13" s="52">
        <f t="shared" si="0"/>
        <v>24</v>
      </c>
      <c r="M13" s="12">
        <f>IF(VLOOKUP($A13,Resultaten!$A:$P,15,FALSE)&gt;32,5,IF(VLOOKUP($A13,Resultaten!$A:$P,15,FALSE)&gt;22,10,IF(VLOOKUP($A13,Resultaten!$A:$P,15,FALSE)&gt;10,15,IF(VLOOKUP($A13,Resultaten!$A:$P,15,FALSE)&gt;6,20,IF(VLOOKUP($A13,Resultaten!$A:$P,15,FALSE)="",0,25)))))</f>
        <v>0</v>
      </c>
      <c r="N13" s="12">
        <f>IF(VLOOKUP($A13,Resultaten!$A:$P,16,FALSE)&gt;32,5,IF(VLOOKUP($A13,Resultaten!$A:$P,16,FALSE)&gt;22,10,IF(VLOOKUP($A13,Resultaten!$A:$P,16,FALSE)&gt;10,15,IF(VLOOKUP($A13,Resultaten!$A:$P,16,FALSE)&gt;6,20,IF(VLOOKUP($A13,Resultaten!$A:$P,16,FALSE)="",0,25)))))</f>
        <v>5</v>
      </c>
      <c r="O13" s="12">
        <f>IF(VLOOKUP($A13,Resultaten!$A:$P,9,FALSE)&gt;32,2,IF(VLOOKUP($A13,Resultaten!$A:$P,9,FALSE)&gt;22,4,IF(VLOOKUP($A13,Resultaten!$A:$P,9,FALSE)&gt;10,6,IF(VLOOKUP($A13,Resultaten!$A:$P,9,FALSE)&gt;6,8,IF(VLOOKUP($A13,Resultaten!$A:$P,9,FALSE)="",0,10)))))</f>
        <v>0</v>
      </c>
      <c r="P13" s="12">
        <f>IF(ISERROR(VLOOKUP($A13,BNT!$A:$H,7,FALSE)=TRUE),0,IF(VLOOKUP($A13,BNT!$A:$H,7,FALSE)="JA",2,0))</f>
        <v>0</v>
      </c>
      <c r="Q13" s="14">
        <f t="shared" si="1"/>
        <v>29</v>
      </c>
    </row>
    <row r="14" spans="1:17" x14ac:dyDescent="0.25">
      <c r="A14" s="25">
        <v>314</v>
      </c>
      <c r="B14" s="25" t="str">
        <f>VLOOKUP($A14,Para!$D$1:$E$996,2,FALSE)</f>
        <v>Black Devils Vorst</v>
      </c>
      <c r="C14" s="18">
        <f>VLOOKUP($A14,'Score Algemeen'!$A$3:$S$968,5,FALSE)</f>
        <v>10</v>
      </c>
      <c r="D14" s="18">
        <f>VLOOKUP($A14,'Score Algemeen'!$A:$S,15,FALSE)</f>
        <v>3</v>
      </c>
      <c r="E14" s="18">
        <f>VLOOKUP($A14,'Score Algemeen'!$A:$S,19,FALSE)</f>
        <v>2</v>
      </c>
      <c r="F14" s="38">
        <f>IF(VLOOKUP($A14,Resultaten!$A:$P,14,FALSE)&gt;32,5,IF(VLOOKUP($A14,Resultaten!$A:$P,14,FALSE)&gt;22,10,IF(VLOOKUP($A14,Resultaten!$A:$P,14,FALSE)&gt;10,15,IF(VLOOKUP($A14,Resultaten!$A:$P,14,FALSE)&gt;6,20,IF(VLOOKUP($A14,Resultaten!$A:$P,14,FALSE)="",0,25)))))</f>
        <v>0</v>
      </c>
      <c r="G14" s="38">
        <f>IF(VLOOKUP($A14,Resultaten!$A:$P,7,FALSE)&gt;32,1,IF(VLOOKUP($A14,Resultaten!$A:$P,7,FALSE)&gt;22,2,IF(VLOOKUP($A14,Resultaten!$A:$P,7,FALSE)&gt;10,3,IF(VLOOKUP($A14,Resultaten!$A:$P,7,FALSE)&gt;6,4,IF(VLOOKUP($A14,Resultaten!$A:$P,7,FALSE)="",0,5)))))</f>
        <v>0</v>
      </c>
      <c r="H14" s="38">
        <f>IF(VLOOKUP($A14,Resultaten!$A:$P,15,FALSE)&gt;32,5,IF(VLOOKUP($A14,Resultaten!$A:$P,15,FALSE)&gt;22,10,IF(VLOOKUP($A14,Resultaten!$A:$P,15,FALSE)&gt;10,15,IF(VLOOKUP($A14,Resultaten!$A:$P,15,FALSE)&gt;6,20,IF(VLOOKUP($A14,Resultaten!$A:$P,15,FALSE)="",0,25)))))</f>
        <v>0</v>
      </c>
      <c r="I14" s="38">
        <f>IF(VLOOKUP($A14,Resultaten!$A:$P,8,FALSE)&gt;32,1,IF(VLOOKUP($A14,Resultaten!$A:$P,8,FALSE)&gt;22,2,IF(VLOOKUP($A14,Resultaten!$A:$P,8,FALSE)&gt;10,3,IF(VLOOKUP($A14,Resultaten!$A:$P,8,FALSE)&gt;6,4,IF(VLOOKUP($A14,Resultaten!$A:$P,8,FALSE)="",0,5)))))</f>
        <v>0</v>
      </c>
      <c r="J14" s="38">
        <f>IF(ISERROR(VLOOKUP($A14,BNT!$A:$H,8,FALSE)=TRUE),0,IF(VLOOKUP($A14,BNT!$A:$H,8,FALSE)="JA",2,0))</f>
        <v>0</v>
      </c>
      <c r="K14" s="38">
        <f>IF(ISERROR(VLOOKUP($A14,BNT!$A:$H,6,FALSE)=TRUE),0,IF(VLOOKUP($A14,BNT!$A:$H,6,FALSE)="JA",1,0))</f>
        <v>0</v>
      </c>
      <c r="L14" s="52">
        <f t="shared" si="0"/>
        <v>15</v>
      </c>
      <c r="M14" s="12">
        <f>IF(VLOOKUP($A14,Resultaten!$A:$P,15,FALSE)&gt;32,5,IF(VLOOKUP($A14,Resultaten!$A:$P,15,FALSE)&gt;22,10,IF(VLOOKUP($A14,Resultaten!$A:$P,15,FALSE)&gt;10,15,IF(VLOOKUP($A14,Resultaten!$A:$P,15,FALSE)&gt;6,20,IF(VLOOKUP($A14,Resultaten!$A:$P,15,FALSE)="",0,25)))))</f>
        <v>0</v>
      </c>
      <c r="N14" s="12">
        <f>IF(VLOOKUP($A14,Resultaten!$A:$P,16,FALSE)&gt;32,5,IF(VLOOKUP($A14,Resultaten!$A:$P,16,FALSE)&gt;22,10,IF(VLOOKUP($A14,Resultaten!$A:$P,16,FALSE)&gt;10,15,IF(VLOOKUP($A14,Resultaten!$A:$P,16,FALSE)&gt;6,20,IF(VLOOKUP($A14,Resultaten!$A:$P,16,FALSE)="",0,25)))))</f>
        <v>0</v>
      </c>
      <c r="O14" s="12">
        <f>IF(VLOOKUP($A14,Resultaten!$A:$P,9,FALSE)&gt;32,2,IF(VLOOKUP($A14,Resultaten!$A:$P,9,FALSE)&gt;22,4,IF(VLOOKUP($A14,Resultaten!$A:$P,9,FALSE)&gt;10,6,IF(VLOOKUP($A14,Resultaten!$A:$P,9,FALSE)&gt;6,8,IF(VLOOKUP($A14,Resultaten!$A:$P,9,FALSE)="",0,10)))))</f>
        <v>0</v>
      </c>
      <c r="P14" s="12">
        <f>IF(ISERROR(VLOOKUP($A14,BNT!$A:$H,7,FALSE)=TRUE),0,IF(VLOOKUP($A14,BNT!$A:$H,7,FALSE)="JA",2,0))</f>
        <v>0</v>
      </c>
      <c r="Q14" s="14">
        <f t="shared" si="1"/>
        <v>15</v>
      </c>
    </row>
    <row r="15" spans="1:17" x14ac:dyDescent="0.25">
      <c r="A15" s="25">
        <v>320</v>
      </c>
      <c r="B15" s="25" t="str">
        <f>VLOOKUP($A15,Para!$D$1:$E$996,2,FALSE)</f>
        <v>Koninklijk Basket Team ION Waregem</v>
      </c>
      <c r="C15" s="18">
        <f>VLOOKUP($A15,'Score Algemeen'!$A$3:$S$968,5,FALSE)</f>
        <v>10</v>
      </c>
      <c r="D15" s="18">
        <f>VLOOKUP($A15,'Score Algemeen'!$A:$S,15,FALSE)</f>
        <v>15</v>
      </c>
      <c r="E15" s="18">
        <f>VLOOKUP($A15,'Score Algemeen'!$A:$S,19,FALSE)</f>
        <v>8</v>
      </c>
      <c r="F15" s="38">
        <f>IF(VLOOKUP($A15,Resultaten!$A:$P,14,FALSE)&gt;32,5,IF(VLOOKUP($A15,Resultaten!$A:$P,14,FALSE)&gt;22,10,IF(VLOOKUP($A15,Resultaten!$A:$P,14,FALSE)&gt;10,15,IF(VLOOKUP($A15,Resultaten!$A:$P,14,FALSE)&gt;6,20,IF(VLOOKUP($A15,Resultaten!$A:$P,14,FALSE)="",0,25)))))</f>
        <v>25</v>
      </c>
      <c r="G15" s="38">
        <f>IF(VLOOKUP($A15,Resultaten!$A:$P,7,FALSE)&gt;32,1,IF(VLOOKUP($A15,Resultaten!$A:$P,7,FALSE)&gt;22,2,IF(VLOOKUP($A15,Resultaten!$A:$P,7,FALSE)&gt;10,3,IF(VLOOKUP($A15,Resultaten!$A:$P,7,FALSE)&gt;6,4,IF(VLOOKUP($A15,Resultaten!$A:$P,7,FALSE)="",0,5)))))</f>
        <v>5</v>
      </c>
      <c r="H15" s="38">
        <f>IF(VLOOKUP($A15,Resultaten!$A:$P,15,FALSE)&gt;32,5,IF(VLOOKUP($A15,Resultaten!$A:$P,15,FALSE)&gt;22,10,IF(VLOOKUP($A15,Resultaten!$A:$P,15,FALSE)&gt;10,15,IF(VLOOKUP($A15,Resultaten!$A:$P,15,FALSE)&gt;6,20,IF(VLOOKUP($A15,Resultaten!$A:$P,15,FALSE)="",0,25)))))</f>
        <v>25</v>
      </c>
      <c r="I15" s="38">
        <f>IF(VLOOKUP($A15,Resultaten!$A:$P,8,FALSE)&gt;32,1,IF(VLOOKUP($A15,Resultaten!$A:$P,8,FALSE)&gt;22,2,IF(VLOOKUP($A15,Resultaten!$A:$P,8,FALSE)&gt;10,3,IF(VLOOKUP($A15,Resultaten!$A:$P,8,FALSE)&gt;6,4,IF(VLOOKUP($A15,Resultaten!$A:$P,8,FALSE)="",0,5)))))</f>
        <v>5</v>
      </c>
      <c r="J15" s="38">
        <f>IF(ISERROR(VLOOKUP($A15,BNT!$A:$H,8,FALSE)=TRUE),0,IF(VLOOKUP($A15,BNT!$A:$H,8,FALSE)="JA",2,0))</f>
        <v>2</v>
      </c>
      <c r="K15" s="38">
        <f>IF(ISERROR(VLOOKUP($A15,BNT!$A:$H,6,FALSE)=TRUE),0,IF(VLOOKUP($A15,BNT!$A:$H,6,FALSE)="JA",1,0))</f>
        <v>1</v>
      </c>
      <c r="L15" s="52">
        <f t="shared" si="0"/>
        <v>96</v>
      </c>
      <c r="M15" s="12">
        <f>IF(VLOOKUP($A15,Resultaten!$A:$P,15,FALSE)&gt;32,5,IF(VLOOKUP($A15,Resultaten!$A:$P,15,FALSE)&gt;22,10,IF(VLOOKUP($A15,Resultaten!$A:$P,15,FALSE)&gt;10,15,IF(VLOOKUP($A15,Resultaten!$A:$P,15,FALSE)&gt;6,20,IF(VLOOKUP($A15,Resultaten!$A:$P,15,FALSE)="",0,25)))))</f>
        <v>25</v>
      </c>
      <c r="N15" s="12">
        <f>IF(VLOOKUP($A15,Resultaten!$A:$P,16,FALSE)&gt;32,5,IF(VLOOKUP($A15,Resultaten!$A:$P,16,FALSE)&gt;22,10,IF(VLOOKUP($A15,Resultaten!$A:$P,16,FALSE)&gt;10,15,IF(VLOOKUP($A15,Resultaten!$A:$P,16,FALSE)&gt;6,20,IF(VLOOKUP($A15,Resultaten!$A:$P,16,FALSE)="",0,25)))))</f>
        <v>25</v>
      </c>
      <c r="O15" s="12">
        <f>IF(VLOOKUP($A15,Resultaten!$A:$P,9,FALSE)&gt;32,2,IF(VLOOKUP($A15,Resultaten!$A:$P,9,FALSE)&gt;22,4,IF(VLOOKUP($A15,Resultaten!$A:$P,9,FALSE)&gt;10,6,IF(VLOOKUP($A15,Resultaten!$A:$P,9,FALSE)&gt;6,8,IF(VLOOKUP($A15,Resultaten!$A:$P,9,FALSE)="",0,10)))))</f>
        <v>10</v>
      </c>
      <c r="P15" s="12">
        <f>IF(ISERROR(VLOOKUP($A15,BNT!$A:$H,7,FALSE)=TRUE),0,IF(VLOOKUP($A15,BNT!$A:$H,7,FALSE)="JA",2,0))</f>
        <v>0</v>
      </c>
      <c r="Q15" s="14">
        <f t="shared" si="1"/>
        <v>93</v>
      </c>
    </row>
    <row r="16" spans="1:17" x14ac:dyDescent="0.25">
      <c r="A16" s="25">
        <v>405</v>
      </c>
      <c r="B16" s="25" t="str">
        <f>VLOOKUP($A16,Para!$D$1:$E$996,2,FALSE)</f>
        <v>Haantjes-D'Hondt Interieur-Oudenaarde</v>
      </c>
      <c r="C16" s="18">
        <f>VLOOKUP($A16,'Score Algemeen'!$A$3:$S$968,5,FALSE)</f>
        <v>8</v>
      </c>
      <c r="D16" s="18">
        <f>VLOOKUP($A16,'Score Algemeen'!$A:$S,15,FALSE)</f>
        <v>3</v>
      </c>
      <c r="E16" s="18">
        <f>VLOOKUP($A16,'Score Algemeen'!$A:$S,19,FALSE)</f>
        <v>8</v>
      </c>
      <c r="F16" s="38">
        <f>IF(VLOOKUP($A16,Resultaten!$A:$P,14,FALSE)&gt;32,5,IF(VLOOKUP($A16,Resultaten!$A:$P,14,FALSE)&gt;22,10,IF(VLOOKUP($A16,Resultaten!$A:$P,14,FALSE)&gt;10,15,IF(VLOOKUP($A16,Resultaten!$A:$P,14,FALSE)&gt;6,20,IF(VLOOKUP($A16,Resultaten!$A:$P,14,FALSE)="",0,25)))))</f>
        <v>0</v>
      </c>
      <c r="G16" s="38">
        <f>IF(VLOOKUP($A16,Resultaten!$A:$P,7,FALSE)&gt;32,1,IF(VLOOKUP($A16,Resultaten!$A:$P,7,FALSE)&gt;22,2,IF(VLOOKUP($A16,Resultaten!$A:$P,7,FALSE)&gt;10,3,IF(VLOOKUP($A16,Resultaten!$A:$P,7,FALSE)&gt;6,4,IF(VLOOKUP($A16,Resultaten!$A:$P,7,FALSE)="",0,5)))))</f>
        <v>0</v>
      </c>
      <c r="H16" s="38">
        <f>IF(VLOOKUP($A16,Resultaten!$A:$P,15,FALSE)&gt;32,5,IF(VLOOKUP($A16,Resultaten!$A:$P,15,FALSE)&gt;22,10,IF(VLOOKUP($A16,Resultaten!$A:$P,15,FALSE)&gt;10,15,IF(VLOOKUP($A16,Resultaten!$A:$P,15,FALSE)&gt;6,20,IF(VLOOKUP($A16,Resultaten!$A:$P,15,FALSE)="",0,25)))))</f>
        <v>5</v>
      </c>
      <c r="I16" s="38">
        <f>IF(VLOOKUP($A16,Resultaten!$A:$P,8,FALSE)&gt;32,1,IF(VLOOKUP($A16,Resultaten!$A:$P,8,FALSE)&gt;22,2,IF(VLOOKUP($A16,Resultaten!$A:$P,8,FALSE)&gt;10,3,IF(VLOOKUP($A16,Resultaten!$A:$P,8,FALSE)&gt;6,4,IF(VLOOKUP($A16,Resultaten!$A:$P,8,FALSE)="",0,5)))))</f>
        <v>0</v>
      </c>
      <c r="J16" s="38">
        <f>IF(ISERROR(VLOOKUP($A16,BNT!$A:$H,8,FALSE)=TRUE),0,IF(VLOOKUP($A16,BNT!$A:$H,8,FALSE)="JA",2,0))</f>
        <v>0</v>
      </c>
      <c r="K16" s="38">
        <f>IF(ISERROR(VLOOKUP($A16,BNT!$A:$H,6,FALSE)=TRUE),0,IF(VLOOKUP($A16,BNT!$A:$H,6,FALSE)="JA",1,0))</f>
        <v>0</v>
      </c>
      <c r="L16" s="52">
        <f t="shared" si="0"/>
        <v>24</v>
      </c>
      <c r="M16" s="12">
        <f>IF(VLOOKUP($A16,Resultaten!$A:$P,15,FALSE)&gt;32,5,IF(VLOOKUP($A16,Resultaten!$A:$P,15,FALSE)&gt;22,10,IF(VLOOKUP($A16,Resultaten!$A:$P,15,FALSE)&gt;10,15,IF(VLOOKUP($A16,Resultaten!$A:$P,15,FALSE)&gt;6,20,IF(VLOOKUP($A16,Resultaten!$A:$P,15,FALSE)="",0,25)))))</f>
        <v>5</v>
      </c>
      <c r="N16" s="12">
        <f>IF(VLOOKUP($A16,Resultaten!$A:$P,16,FALSE)&gt;32,5,IF(VLOOKUP($A16,Resultaten!$A:$P,16,FALSE)&gt;22,10,IF(VLOOKUP($A16,Resultaten!$A:$P,16,FALSE)&gt;10,15,IF(VLOOKUP($A16,Resultaten!$A:$P,16,FALSE)&gt;6,20,IF(VLOOKUP($A16,Resultaten!$A:$P,16,FALSE)="",0,25)))))</f>
        <v>5</v>
      </c>
      <c r="O16" s="12">
        <f>IF(VLOOKUP($A16,Resultaten!$A:$P,9,FALSE)&gt;32,2,IF(VLOOKUP($A16,Resultaten!$A:$P,9,FALSE)&gt;22,4,IF(VLOOKUP($A16,Resultaten!$A:$P,9,FALSE)&gt;10,6,IF(VLOOKUP($A16,Resultaten!$A:$P,9,FALSE)&gt;6,8,IF(VLOOKUP($A16,Resultaten!$A:$P,9,FALSE)="",0,10)))))</f>
        <v>0</v>
      </c>
      <c r="P16" s="12">
        <f>IF(ISERROR(VLOOKUP($A16,BNT!$A:$H,7,FALSE)=TRUE),0,IF(VLOOKUP($A16,BNT!$A:$H,7,FALSE)="JA",2,0))</f>
        <v>0</v>
      </c>
      <c r="Q16" s="14">
        <f t="shared" si="1"/>
        <v>29</v>
      </c>
    </row>
    <row r="17" spans="1:17" x14ac:dyDescent="0.25">
      <c r="A17" s="25">
        <v>471</v>
      </c>
      <c r="B17" s="25" t="str">
        <f>VLOOKUP($A17,Para!$D$1:$E$996,2,FALSE)</f>
        <v>Tigers Halle</v>
      </c>
      <c r="C17" s="18">
        <f>VLOOKUP($A17,'Score Algemeen'!$A$3:$S$968,5,FALSE)</f>
        <v>8</v>
      </c>
      <c r="D17" s="18">
        <f>VLOOKUP($A17,'Score Algemeen'!$A:$S,15,FALSE)</f>
        <v>4</v>
      </c>
      <c r="E17" s="18">
        <f>VLOOKUP($A17,'Score Algemeen'!$A:$S,19,FALSE)</f>
        <v>3</v>
      </c>
      <c r="F17" s="38">
        <f>IF(VLOOKUP($A17,Resultaten!$A:$P,14,FALSE)&gt;32,5,IF(VLOOKUP($A17,Resultaten!$A:$P,14,FALSE)&gt;22,10,IF(VLOOKUP($A17,Resultaten!$A:$P,14,FALSE)&gt;10,15,IF(VLOOKUP($A17,Resultaten!$A:$P,14,FALSE)&gt;6,20,IF(VLOOKUP($A17,Resultaten!$A:$P,14,FALSE)="",0,25)))))</f>
        <v>0</v>
      </c>
      <c r="G17" s="38">
        <f>IF(VLOOKUP($A17,Resultaten!$A:$P,7,FALSE)&gt;32,1,IF(VLOOKUP($A17,Resultaten!$A:$P,7,FALSE)&gt;22,2,IF(VLOOKUP($A17,Resultaten!$A:$P,7,FALSE)&gt;10,3,IF(VLOOKUP($A17,Resultaten!$A:$P,7,FALSE)&gt;6,4,IF(VLOOKUP($A17,Resultaten!$A:$P,7,FALSE)="",0,5)))))</f>
        <v>0</v>
      </c>
      <c r="H17" s="38">
        <f>IF(VLOOKUP($A17,Resultaten!$A:$P,15,FALSE)&gt;32,5,IF(VLOOKUP($A17,Resultaten!$A:$P,15,FALSE)&gt;22,10,IF(VLOOKUP($A17,Resultaten!$A:$P,15,FALSE)&gt;10,15,IF(VLOOKUP($A17,Resultaten!$A:$P,15,FALSE)&gt;6,20,IF(VLOOKUP($A17,Resultaten!$A:$P,15,FALSE)="",0,25)))))</f>
        <v>0</v>
      </c>
      <c r="I17" s="38">
        <f>IF(VLOOKUP($A17,Resultaten!$A:$P,8,FALSE)&gt;32,1,IF(VLOOKUP($A17,Resultaten!$A:$P,8,FALSE)&gt;22,2,IF(VLOOKUP($A17,Resultaten!$A:$P,8,FALSE)&gt;10,3,IF(VLOOKUP($A17,Resultaten!$A:$P,8,FALSE)&gt;6,4,IF(VLOOKUP($A17,Resultaten!$A:$P,8,FALSE)="",0,5)))))</f>
        <v>0</v>
      </c>
      <c r="J17" s="38">
        <f>IF(ISERROR(VLOOKUP($A17,BNT!$A:$H,8,FALSE)=TRUE),0,IF(VLOOKUP($A17,BNT!$A:$H,8,FALSE)="JA",2,0))</f>
        <v>0</v>
      </c>
      <c r="K17" s="38">
        <f>IF(ISERROR(VLOOKUP($A17,BNT!$A:$H,6,FALSE)=TRUE),0,IF(VLOOKUP($A17,BNT!$A:$H,6,FALSE)="JA",1,0))</f>
        <v>0</v>
      </c>
      <c r="L17" s="52">
        <f t="shared" si="0"/>
        <v>15</v>
      </c>
      <c r="M17" s="12">
        <f>IF(VLOOKUP($A17,Resultaten!$A:$P,15,FALSE)&gt;32,5,IF(VLOOKUP($A17,Resultaten!$A:$P,15,FALSE)&gt;22,10,IF(VLOOKUP($A17,Resultaten!$A:$P,15,FALSE)&gt;10,15,IF(VLOOKUP($A17,Resultaten!$A:$P,15,FALSE)&gt;6,20,IF(VLOOKUP($A17,Resultaten!$A:$P,15,FALSE)="",0,25)))))</f>
        <v>0</v>
      </c>
      <c r="N17" s="12">
        <f>IF(VLOOKUP($A17,Resultaten!$A:$P,16,FALSE)&gt;32,5,IF(VLOOKUP($A17,Resultaten!$A:$P,16,FALSE)&gt;22,10,IF(VLOOKUP($A17,Resultaten!$A:$P,16,FALSE)&gt;10,15,IF(VLOOKUP($A17,Resultaten!$A:$P,16,FALSE)&gt;6,20,IF(VLOOKUP($A17,Resultaten!$A:$P,16,FALSE)="",0,25)))))</f>
        <v>0</v>
      </c>
      <c r="O17" s="12">
        <f>IF(VLOOKUP($A17,Resultaten!$A:$P,9,FALSE)&gt;32,2,IF(VLOOKUP($A17,Resultaten!$A:$P,9,FALSE)&gt;22,4,IF(VLOOKUP($A17,Resultaten!$A:$P,9,FALSE)&gt;10,6,IF(VLOOKUP($A17,Resultaten!$A:$P,9,FALSE)&gt;6,8,IF(VLOOKUP($A17,Resultaten!$A:$P,9,FALSE)="",0,10)))))</f>
        <v>0</v>
      </c>
      <c r="P17" s="12">
        <f>IF(ISERROR(VLOOKUP($A17,BNT!$A:$H,7,FALSE)=TRUE),0,IF(VLOOKUP($A17,BNT!$A:$H,7,FALSE)="JA",2,0))</f>
        <v>0</v>
      </c>
      <c r="Q17" s="14">
        <f t="shared" si="1"/>
        <v>15</v>
      </c>
    </row>
    <row r="18" spans="1:17" x14ac:dyDescent="0.25">
      <c r="A18" s="25">
        <v>506</v>
      </c>
      <c r="B18" s="25" t="str">
        <f>VLOOKUP($A18,Para!$D$1:$E$996,2,FALSE)</f>
        <v>BC Lamett Deerlijk-Zwevegem</v>
      </c>
      <c r="C18" s="18">
        <f>VLOOKUP($A18,'Score Algemeen'!$A$3:$S$968,5,FALSE)</f>
        <v>10</v>
      </c>
      <c r="D18" s="18">
        <f>VLOOKUP($A18,'Score Algemeen'!$A:$S,15,FALSE)</f>
        <v>4</v>
      </c>
      <c r="E18" s="18">
        <f>VLOOKUP($A18,'Score Algemeen'!$A:$S,19,FALSE)</f>
        <v>6</v>
      </c>
      <c r="F18" s="38">
        <f>IF(VLOOKUP($A18,Resultaten!$A:$P,14,FALSE)&gt;32,5,IF(VLOOKUP($A18,Resultaten!$A:$P,14,FALSE)&gt;22,10,IF(VLOOKUP($A18,Resultaten!$A:$P,14,FALSE)&gt;10,15,IF(VLOOKUP($A18,Resultaten!$A:$P,14,FALSE)&gt;6,20,IF(VLOOKUP($A18,Resultaten!$A:$P,14,FALSE)="",0,25)))))</f>
        <v>0</v>
      </c>
      <c r="G18" s="38">
        <f>IF(VLOOKUP($A18,Resultaten!$A:$P,7,FALSE)&gt;32,1,IF(VLOOKUP($A18,Resultaten!$A:$P,7,FALSE)&gt;22,2,IF(VLOOKUP($A18,Resultaten!$A:$P,7,FALSE)&gt;10,3,IF(VLOOKUP($A18,Resultaten!$A:$P,7,FALSE)&gt;6,4,IF(VLOOKUP($A18,Resultaten!$A:$P,7,FALSE)="",0,5)))))</f>
        <v>0</v>
      </c>
      <c r="H18" s="38">
        <f>IF(VLOOKUP($A18,Resultaten!$A:$P,15,FALSE)&gt;32,5,IF(VLOOKUP($A18,Resultaten!$A:$P,15,FALSE)&gt;22,10,IF(VLOOKUP($A18,Resultaten!$A:$P,15,FALSE)&gt;10,15,IF(VLOOKUP($A18,Resultaten!$A:$P,15,FALSE)&gt;6,20,IF(VLOOKUP($A18,Resultaten!$A:$P,15,FALSE)="",0,25)))))</f>
        <v>0</v>
      </c>
      <c r="I18" s="38">
        <f>IF(VLOOKUP($A18,Resultaten!$A:$P,8,FALSE)&gt;32,1,IF(VLOOKUP($A18,Resultaten!$A:$P,8,FALSE)&gt;22,2,IF(VLOOKUP($A18,Resultaten!$A:$P,8,FALSE)&gt;10,3,IF(VLOOKUP($A18,Resultaten!$A:$P,8,FALSE)&gt;6,4,IF(VLOOKUP($A18,Resultaten!$A:$P,8,FALSE)="",0,5)))))</f>
        <v>0</v>
      </c>
      <c r="J18" s="38">
        <f>IF(ISERROR(VLOOKUP($A18,BNT!$A:$H,8,FALSE)=TRUE),0,IF(VLOOKUP($A18,BNT!$A:$H,8,FALSE)="JA",2,0))</f>
        <v>0</v>
      </c>
      <c r="K18" s="38">
        <f>IF(ISERROR(VLOOKUP($A18,BNT!$A:$H,6,FALSE)=TRUE),0,IF(VLOOKUP($A18,BNT!$A:$H,6,FALSE)="JA",1,0))</f>
        <v>0</v>
      </c>
      <c r="L18" s="52">
        <f t="shared" si="0"/>
        <v>20</v>
      </c>
      <c r="M18" s="12">
        <f>IF(VLOOKUP($A18,Resultaten!$A:$P,15,FALSE)&gt;32,5,IF(VLOOKUP($A18,Resultaten!$A:$P,15,FALSE)&gt;22,10,IF(VLOOKUP($A18,Resultaten!$A:$P,15,FALSE)&gt;10,15,IF(VLOOKUP($A18,Resultaten!$A:$P,15,FALSE)&gt;6,20,IF(VLOOKUP($A18,Resultaten!$A:$P,15,FALSE)="",0,25)))))</f>
        <v>0</v>
      </c>
      <c r="N18" s="12">
        <f>IF(VLOOKUP($A18,Resultaten!$A:$P,16,FALSE)&gt;32,5,IF(VLOOKUP($A18,Resultaten!$A:$P,16,FALSE)&gt;22,10,IF(VLOOKUP($A18,Resultaten!$A:$P,16,FALSE)&gt;10,15,IF(VLOOKUP($A18,Resultaten!$A:$P,16,FALSE)&gt;6,20,IF(VLOOKUP($A18,Resultaten!$A:$P,16,FALSE)="",0,25)))))</f>
        <v>0</v>
      </c>
      <c r="O18" s="12">
        <f>IF(VLOOKUP($A18,Resultaten!$A:$P,9,FALSE)&gt;32,2,IF(VLOOKUP($A18,Resultaten!$A:$P,9,FALSE)&gt;22,4,IF(VLOOKUP($A18,Resultaten!$A:$P,9,FALSE)&gt;10,6,IF(VLOOKUP($A18,Resultaten!$A:$P,9,FALSE)&gt;6,8,IF(VLOOKUP($A18,Resultaten!$A:$P,9,FALSE)="",0,10)))))</f>
        <v>0</v>
      </c>
      <c r="P18" s="12">
        <f>IF(ISERROR(VLOOKUP($A18,BNT!$A:$H,7,FALSE)=TRUE),0,IF(VLOOKUP($A18,BNT!$A:$H,7,FALSE)="JA",2,0))</f>
        <v>0</v>
      </c>
      <c r="Q18" s="14">
        <f t="shared" si="1"/>
        <v>20</v>
      </c>
    </row>
    <row r="19" spans="1:17" x14ac:dyDescent="0.25">
      <c r="A19" s="25">
        <v>541</v>
      </c>
      <c r="B19" s="25" t="str">
        <f>VLOOKUP($A19,Para!$D$1:$E$996,2,FALSE)</f>
        <v>KBBC DMVD Wikings Kortrijk</v>
      </c>
      <c r="C19" s="18">
        <f>VLOOKUP($A19,'Score Algemeen'!$A$3:$S$968,5,FALSE)</f>
        <v>10</v>
      </c>
      <c r="D19" s="18">
        <f>VLOOKUP($A19,'Score Algemeen'!$A:$S,15,FALSE)</f>
        <v>2</v>
      </c>
      <c r="E19" s="18">
        <f>VLOOKUP($A19,'Score Algemeen'!$A:$S,19,FALSE)</f>
        <v>1</v>
      </c>
      <c r="F19" s="38">
        <f>IF(VLOOKUP($A19,Resultaten!$A:$P,14,FALSE)&gt;32,5,IF(VLOOKUP($A19,Resultaten!$A:$P,14,FALSE)&gt;22,10,IF(VLOOKUP($A19,Resultaten!$A:$P,14,FALSE)&gt;10,15,IF(VLOOKUP($A19,Resultaten!$A:$P,14,FALSE)&gt;6,20,IF(VLOOKUP($A19,Resultaten!$A:$P,14,FALSE)="",0,25)))))</f>
        <v>0</v>
      </c>
      <c r="G19" s="38">
        <f>IF(VLOOKUP($A19,Resultaten!$A:$P,7,FALSE)&gt;32,1,IF(VLOOKUP($A19,Resultaten!$A:$P,7,FALSE)&gt;22,2,IF(VLOOKUP($A19,Resultaten!$A:$P,7,FALSE)&gt;10,3,IF(VLOOKUP($A19,Resultaten!$A:$P,7,FALSE)&gt;6,4,IF(VLOOKUP($A19,Resultaten!$A:$P,7,FALSE)="",0,5)))))</f>
        <v>0</v>
      </c>
      <c r="H19" s="38">
        <f>IF(VLOOKUP($A19,Resultaten!$A:$P,15,FALSE)&gt;32,5,IF(VLOOKUP($A19,Resultaten!$A:$P,15,FALSE)&gt;22,10,IF(VLOOKUP($A19,Resultaten!$A:$P,15,FALSE)&gt;10,15,IF(VLOOKUP($A19,Resultaten!$A:$P,15,FALSE)&gt;6,20,IF(VLOOKUP($A19,Resultaten!$A:$P,15,FALSE)="",0,25)))))</f>
        <v>0</v>
      </c>
      <c r="I19" s="38">
        <f>IF(VLOOKUP($A19,Resultaten!$A:$P,8,FALSE)&gt;32,1,IF(VLOOKUP($A19,Resultaten!$A:$P,8,FALSE)&gt;22,2,IF(VLOOKUP($A19,Resultaten!$A:$P,8,FALSE)&gt;10,3,IF(VLOOKUP($A19,Resultaten!$A:$P,8,FALSE)&gt;6,4,IF(VLOOKUP($A19,Resultaten!$A:$P,8,FALSE)="",0,5)))))</f>
        <v>0</v>
      </c>
      <c r="J19" s="38">
        <f>IF(ISERROR(VLOOKUP($A19,BNT!$A:$H,8,FALSE)=TRUE),0,IF(VLOOKUP($A19,BNT!$A:$H,8,FALSE)="JA",2,0))</f>
        <v>0</v>
      </c>
      <c r="K19" s="38">
        <f>IF(ISERROR(VLOOKUP($A19,BNT!$A:$H,6,FALSE)=TRUE),0,IF(VLOOKUP($A19,BNT!$A:$H,6,FALSE)="JA",1,0))</f>
        <v>0</v>
      </c>
      <c r="L19" s="52">
        <f t="shared" si="0"/>
        <v>13</v>
      </c>
      <c r="M19" s="12">
        <f>IF(VLOOKUP($A19,Resultaten!$A:$P,15,FALSE)&gt;32,5,IF(VLOOKUP($A19,Resultaten!$A:$P,15,FALSE)&gt;22,10,IF(VLOOKUP($A19,Resultaten!$A:$P,15,FALSE)&gt;10,15,IF(VLOOKUP($A19,Resultaten!$A:$P,15,FALSE)&gt;6,20,IF(VLOOKUP($A19,Resultaten!$A:$P,15,FALSE)="",0,25)))))</f>
        <v>0</v>
      </c>
      <c r="N19" s="12">
        <f>IF(VLOOKUP($A19,Resultaten!$A:$P,16,FALSE)&gt;32,5,IF(VLOOKUP($A19,Resultaten!$A:$P,16,FALSE)&gt;22,10,IF(VLOOKUP($A19,Resultaten!$A:$P,16,FALSE)&gt;10,15,IF(VLOOKUP($A19,Resultaten!$A:$P,16,FALSE)&gt;6,20,IF(VLOOKUP($A19,Resultaten!$A:$P,16,FALSE)="",0,25)))))</f>
        <v>0</v>
      </c>
      <c r="O19" s="12">
        <f>IF(VLOOKUP($A19,Resultaten!$A:$P,9,FALSE)&gt;32,2,IF(VLOOKUP($A19,Resultaten!$A:$P,9,FALSE)&gt;22,4,IF(VLOOKUP($A19,Resultaten!$A:$P,9,FALSE)&gt;10,6,IF(VLOOKUP($A19,Resultaten!$A:$P,9,FALSE)&gt;6,8,IF(VLOOKUP($A19,Resultaten!$A:$P,9,FALSE)="",0,10)))))</f>
        <v>0</v>
      </c>
      <c r="P19" s="12">
        <f>IF(ISERROR(VLOOKUP($A19,BNT!$A:$H,7,FALSE)=TRUE),0,IF(VLOOKUP($A19,BNT!$A:$H,7,FALSE)="JA",2,0))</f>
        <v>0</v>
      </c>
      <c r="Q19" s="14">
        <f t="shared" si="1"/>
        <v>13</v>
      </c>
    </row>
    <row r="20" spans="1:17" x14ac:dyDescent="0.25">
      <c r="A20" s="25">
        <v>548</v>
      </c>
      <c r="B20" s="25" t="str">
        <f>VLOOKUP($A20,Para!$D$1:$E$996,2,FALSE)</f>
        <v>Koninklijke BBC Scheldejeugd Temse</v>
      </c>
      <c r="C20" s="18">
        <f>VLOOKUP($A20,'Score Algemeen'!$A$3:$S$968,5,FALSE)</f>
        <v>10</v>
      </c>
      <c r="D20" s="18">
        <f>VLOOKUP($A20,'Score Algemeen'!$A:$S,15,FALSE)</f>
        <v>3</v>
      </c>
      <c r="E20" s="18">
        <f>VLOOKUP($A20,'Score Algemeen'!$A:$S,19,FALSE)</f>
        <v>4</v>
      </c>
      <c r="F20" s="38">
        <f>IF(VLOOKUP($A20,Resultaten!$A:$P,14,FALSE)&gt;32,5,IF(VLOOKUP($A20,Resultaten!$A:$P,14,FALSE)&gt;22,10,IF(VLOOKUP($A20,Resultaten!$A:$P,14,FALSE)&gt;10,15,IF(VLOOKUP($A20,Resultaten!$A:$P,14,FALSE)&gt;6,20,IF(VLOOKUP($A20,Resultaten!$A:$P,14,FALSE)="",0,25)))))</f>
        <v>0</v>
      </c>
      <c r="G20" s="38">
        <f>IF(VLOOKUP($A20,Resultaten!$A:$P,7,FALSE)&gt;32,1,IF(VLOOKUP($A20,Resultaten!$A:$P,7,FALSE)&gt;22,2,IF(VLOOKUP($A20,Resultaten!$A:$P,7,FALSE)&gt;10,3,IF(VLOOKUP($A20,Resultaten!$A:$P,7,FALSE)&gt;6,4,IF(VLOOKUP($A20,Resultaten!$A:$P,7,FALSE)="",0,5)))))</f>
        <v>0</v>
      </c>
      <c r="H20" s="38">
        <f>IF(VLOOKUP($A20,Resultaten!$A:$P,15,FALSE)&gt;32,5,IF(VLOOKUP($A20,Resultaten!$A:$P,15,FALSE)&gt;22,10,IF(VLOOKUP($A20,Resultaten!$A:$P,15,FALSE)&gt;10,15,IF(VLOOKUP($A20,Resultaten!$A:$P,15,FALSE)&gt;6,20,IF(VLOOKUP($A20,Resultaten!$A:$P,15,FALSE)="",0,25)))))</f>
        <v>0</v>
      </c>
      <c r="I20" s="38">
        <f>IF(VLOOKUP($A20,Resultaten!$A:$P,8,FALSE)&gt;32,1,IF(VLOOKUP($A20,Resultaten!$A:$P,8,FALSE)&gt;22,2,IF(VLOOKUP($A20,Resultaten!$A:$P,8,FALSE)&gt;10,3,IF(VLOOKUP($A20,Resultaten!$A:$P,8,FALSE)&gt;6,4,IF(VLOOKUP($A20,Resultaten!$A:$P,8,FALSE)="",0,5)))))</f>
        <v>0</v>
      </c>
      <c r="J20" s="38">
        <f>IF(ISERROR(VLOOKUP($A20,BNT!$A:$H,8,FALSE)=TRUE),0,IF(VLOOKUP($A20,BNT!$A:$H,8,FALSE)="JA",2,0))</f>
        <v>0</v>
      </c>
      <c r="K20" s="38">
        <f>IF(ISERROR(VLOOKUP($A20,BNT!$A:$H,6,FALSE)=TRUE),0,IF(VLOOKUP($A20,BNT!$A:$H,6,FALSE)="JA",1,0))</f>
        <v>0</v>
      </c>
      <c r="L20" s="52">
        <f t="shared" si="0"/>
        <v>17</v>
      </c>
      <c r="M20" s="12">
        <f>IF(VLOOKUP($A20,Resultaten!$A:$P,15,FALSE)&gt;32,5,IF(VLOOKUP($A20,Resultaten!$A:$P,15,FALSE)&gt;22,10,IF(VLOOKUP($A20,Resultaten!$A:$P,15,FALSE)&gt;10,15,IF(VLOOKUP($A20,Resultaten!$A:$P,15,FALSE)&gt;6,20,IF(VLOOKUP($A20,Resultaten!$A:$P,15,FALSE)="",0,25)))))</f>
        <v>0</v>
      </c>
      <c r="N20" s="12">
        <f>IF(VLOOKUP($A20,Resultaten!$A:$P,16,FALSE)&gt;32,5,IF(VLOOKUP($A20,Resultaten!$A:$P,16,FALSE)&gt;22,10,IF(VLOOKUP($A20,Resultaten!$A:$P,16,FALSE)&gt;10,15,IF(VLOOKUP($A20,Resultaten!$A:$P,16,FALSE)&gt;6,20,IF(VLOOKUP($A20,Resultaten!$A:$P,16,FALSE)="",0,25)))))</f>
        <v>0</v>
      </c>
      <c r="O20" s="12">
        <f>IF(VLOOKUP($A20,Resultaten!$A:$P,9,FALSE)&gt;32,2,IF(VLOOKUP($A20,Resultaten!$A:$P,9,FALSE)&gt;22,4,IF(VLOOKUP($A20,Resultaten!$A:$P,9,FALSE)&gt;10,6,IF(VLOOKUP($A20,Resultaten!$A:$P,9,FALSE)&gt;6,8,IF(VLOOKUP($A20,Resultaten!$A:$P,9,FALSE)="",0,10)))))</f>
        <v>0</v>
      </c>
      <c r="P20" s="12">
        <f>IF(ISERROR(VLOOKUP($A20,BNT!$A:$H,7,FALSE)=TRUE),0,IF(VLOOKUP($A20,BNT!$A:$H,7,FALSE)="JA",2,0))</f>
        <v>0</v>
      </c>
      <c r="Q20" s="14">
        <f t="shared" si="1"/>
        <v>17</v>
      </c>
    </row>
    <row r="21" spans="1:17" x14ac:dyDescent="0.25">
      <c r="A21" s="25">
        <v>552</v>
      </c>
      <c r="B21" s="25" t="str">
        <f>VLOOKUP($A21,Para!$D$1:$E$996,2,FALSE)</f>
        <v>Blue Rocks Ronse-Kluisbergen</v>
      </c>
      <c r="C21" s="18">
        <f>VLOOKUP($A21,'Score Algemeen'!$A$3:$S$968,5,FALSE)</f>
        <v>10</v>
      </c>
      <c r="D21" s="18">
        <f>VLOOKUP($A21,'Score Algemeen'!$A:$S,15,FALSE)</f>
        <v>5</v>
      </c>
      <c r="E21" s="18">
        <f>VLOOKUP($A21,'Score Algemeen'!$A:$S,19,FALSE)</f>
        <v>4</v>
      </c>
      <c r="F21" s="38">
        <f>IF(VLOOKUP($A21,Resultaten!$A:$P,14,FALSE)&gt;32,5,IF(VLOOKUP($A21,Resultaten!$A:$P,14,FALSE)&gt;22,10,IF(VLOOKUP($A21,Resultaten!$A:$P,14,FALSE)&gt;10,15,IF(VLOOKUP($A21,Resultaten!$A:$P,14,FALSE)&gt;6,20,IF(VLOOKUP($A21,Resultaten!$A:$P,14,FALSE)="",0,25)))))</f>
        <v>5</v>
      </c>
      <c r="G21" s="38">
        <f>IF(VLOOKUP($A21,Resultaten!$A:$P,7,FALSE)&gt;32,1,IF(VLOOKUP($A21,Resultaten!$A:$P,7,FALSE)&gt;22,2,IF(VLOOKUP($A21,Resultaten!$A:$P,7,FALSE)&gt;10,3,IF(VLOOKUP($A21,Resultaten!$A:$P,7,FALSE)&gt;6,4,IF(VLOOKUP($A21,Resultaten!$A:$P,7,FALSE)="",0,5)))))</f>
        <v>1</v>
      </c>
      <c r="H21" s="38">
        <f>IF(VLOOKUP($A21,Resultaten!$A:$P,15,FALSE)&gt;32,5,IF(VLOOKUP($A21,Resultaten!$A:$P,15,FALSE)&gt;22,10,IF(VLOOKUP($A21,Resultaten!$A:$P,15,FALSE)&gt;10,15,IF(VLOOKUP($A21,Resultaten!$A:$P,15,FALSE)&gt;6,20,IF(VLOOKUP($A21,Resultaten!$A:$P,15,FALSE)="",0,25)))))</f>
        <v>5</v>
      </c>
      <c r="I21" s="38">
        <f>IF(VLOOKUP($A21,Resultaten!$A:$P,8,FALSE)&gt;32,1,IF(VLOOKUP($A21,Resultaten!$A:$P,8,FALSE)&gt;22,2,IF(VLOOKUP($A21,Resultaten!$A:$P,8,FALSE)&gt;10,3,IF(VLOOKUP($A21,Resultaten!$A:$P,8,FALSE)&gt;6,4,IF(VLOOKUP($A21,Resultaten!$A:$P,8,FALSE)="",0,5)))))</f>
        <v>1</v>
      </c>
      <c r="J21" s="38">
        <f>IF(ISERROR(VLOOKUP($A21,BNT!$A:$H,8,FALSE)=TRUE),0,IF(VLOOKUP($A21,BNT!$A:$H,8,FALSE)="JA",2,0))</f>
        <v>0</v>
      </c>
      <c r="K21" s="38">
        <f>IF(ISERROR(VLOOKUP($A21,BNT!$A:$H,6,FALSE)=TRUE),0,IF(VLOOKUP($A21,BNT!$A:$H,6,FALSE)="JA",1,0))</f>
        <v>0</v>
      </c>
      <c r="L21" s="52">
        <f t="shared" si="0"/>
        <v>31</v>
      </c>
      <c r="M21" s="12">
        <f>IF(VLOOKUP($A21,Resultaten!$A:$P,15,FALSE)&gt;32,5,IF(VLOOKUP($A21,Resultaten!$A:$P,15,FALSE)&gt;22,10,IF(VLOOKUP($A21,Resultaten!$A:$P,15,FALSE)&gt;10,15,IF(VLOOKUP($A21,Resultaten!$A:$P,15,FALSE)&gt;6,20,IF(VLOOKUP($A21,Resultaten!$A:$P,15,FALSE)="",0,25)))))</f>
        <v>5</v>
      </c>
      <c r="N21" s="12">
        <f>IF(VLOOKUP($A21,Resultaten!$A:$P,16,FALSE)&gt;32,5,IF(VLOOKUP($A21,Resultaten!$A:$P,16,FALSE)&gt;22,10,IF(VLOOKUP($A21,Resultaten!$A:$P,16,FALSE)&gt;10,15,IF(VLOOKUP($A21,Resultaten!$A:$P,16,FALSE)&gt;6,20,IF(VLOOKUP($A21,Resultaten!$A:$P,16,FALSE)="",0,25)))))</f>
        <v>0</v>
      </c>
      <c r="O21" s="12">
        <f>IF(VLOOKUP($A21,Resultaten!$A:$P,9,FALSE)&gt;32,2,IF(VLOOKUP($A21,Resultaten!$A:$P,9,FALSE)&gt;22,4,IF(VLOOKUP($A21,Resultaten!$A:$P,9,FALSE)&gt;10,6,IF(VLOOKUP($A21,Resultaten!$A:$P,9,FALSE)&gt;6,8,IF(VLOOKUP($A21,Resultaten!$A:$P,9,FALSE)="",0,10)))))</f>
        <v>0</v>
      </c>
      <c r="P21" s="12">
        <f>IF(ISERROR(VLOOKUP($A21,BNT!$A:$H,7,FALSE)=TRUE),0,IF(VLOOKUP($A21,BNT!$A:$H,7,FALSE)="JA",2,0))</f>
        <v>0</v>
      </c>
      <c r="Q21" s="14">
        <f t="shared" si="1"/>
        <v>24</v>
      </c>
    </row>
    <row r="22" spans="1:17" x14ac:dyDescent="0.25">
      <c r="A22" s="25">
        <v>570</v>
      </c>
      <c r="B22" s="25" t="str">
        <f>VLOOKUP($A22,Para!$D$1:$E$996,2,FALSE)</f>
        <v>Orly Hasselt</v>
      </c>
      <c r="C22" s="18">
        <f>VLOOKUP($A22,'Score Algemeen'!$A$3:$S$968,5,FALSE)</f>
        <v>10</v>
      </c>
      <c r="D22" s="18">
        <f>VLOOKUP($A22,'Score Algemeen'!$A:$S,15,FALSE)</f>
        <v>2</v>
      </c>
      <c r="E22" s="18">
        <f>VLOOKUP($A22,'Score Algemeen'!$A:$S,19,FALSE)</f>
        <v>8</v>
      </c>
      <c r="F22" s="38">
        <f>IF(VLOOKUP($A22,Resultaten!$A:$P,14,FALSE)&gt;32,5,IF(VLOOKUP($A22,Resultaten!$A:$P,14,FALSE)&gt;22,10,IF(VLOOKUP($A22,Resultaten!$A:$P,14,FALSE)&gt;10,15,IF(VLOOKUP($A22,Resultaten!$A:$P,14,FALSE)&gt;6,20,IF(VLOOKUP($A22,Resultaten!$A:$P,14,FALSE)="",0,25)))))</f>
        <v>0</v>
      </c>
      <c r="G22" s="38">
        <f>IF(VLOOKUP($A22,Resultaten!$A:$P,7,FALSE)&gt;32,1,IF(VLOOKUP($A22,Resultaten!$A:$P,7,FALSE)&gt;22,2,IF(VLOOKUP($A22,Resultaten!$A:$P,7,FALSE)&gt;10,3,IF(VLOOKUP($A22,Resultaten!$A:$P,7,FALSE)&gt;6,4,IF(VLOOKUP($A22,Resultaten!$A:$P,7,FALSE)="",0,5)))))</f>
        <v>0</v>
      </c>
      <c r="H22" s="38">
        <f>IF(VLOOKUP($A22,Resultaten!$A:$P,15,FALSE)&gt;32,5,IF(VLOOKUP($A22,Resultaten!$A:$P,15,FALSE)&gt;22,10,IF(VLOOKUP($A22,Resultaten!$A:$P,15,FALSE)&gt;10,15,IF(VLOOKUP($A22,Resultaten!$A:$P,15,FALSE)&gt;6,20,IF(VLOOKUP($A22,Resultaten!$A:$P,15,FALSE)="",0,25)))))</f>
        <v>0</v>
      </c>
      <c r="I22" s="38">
        <f>IF(VLOOKUP($A22,Resultaten!$A:$P,8,FALSE)&gt;32,1,IF(VLOOKUP($A22,Resultaten!$A:$P,8,FALSE)&gt;22,2,IF(VLOOKUP($A22,Resultaten!$A:$P,8,FALSE)&gt;10,3,IF(VLOOKUP($A22,Resultaten!$A:$P,8,FALSE)&gt;6,4,IF(VLOOKUP($A22,Resultaten!$A:$P,8,FALSE)="",0,5)))))</f>
        <v>0</v>
      </c>
      <c r="J22" s="38">
        <f>IF(ISERROR(VLOOKUP($A22,BNT!$A:$H,8,FALSE)=TRUE),0,IF(VLOOKUP($A22,BNT!$A:$H,8,FALSE)="JA",2,0))</f>
        <v>0</v>
      </c>
      <c r="K22" s="38">
        <f>IF(ISERROR(VLOOKUP($A22,BNT!$A:$H,6,FALSE)=TRUE),0,IF(VLOOKUP($A22,BNT!$A:$H,6,FALSE)="JA",1,0))</f>
        <v>0</v>
      </c>
      <c r="L22" s="52">
        <f t="shared" si="0"/>
        <v>20</v>
      </c>
      <c r="M22" s="12">
        <f>IF(VLOOKUP($A22,Resultaten!$A:$P,15,FALSE)&gt;32,5,IF(VLOOKUP($A22,Resultaten!$A:$P,15,FALSE)&gt;22,10,IF(VLOOKUP($A22,Resultaten!$A:$P,15,FALSE)&gt;10,15,IF(VLOOKUP($A22,Resultaten!$A:$P,15,FALSE)&gt;6,20,IF(VLOOKUP($A22,Resultaten!$A:$P,15,FALSE)="",0,25)))))</f>
        <v>0</v>
      </c>
      <c r="N22" s="12">
        <f>IF(VLOOKUP($A22,Resultaten!$A:$P,16,FALSE)&gt;32,5,IF(VLOOKUP($A22,Resultaten!$A:$P,16,FALSE)&gt;22,10,IF(VLOOKUP($A22,Resultaten!$A:$P,16,FALSE)&gt;10,15,IF(VLOOKUP($A22,Resultaten!$A:$P,16,FALSE)&gt;6,20,IF(VLOOKUP($A22,Resultaten!$A:$P,16,FALSE)="",0,25)))))</f>
        <v>0</v>
      </c>
      <c r="O22" s="12">
        <f>IF(VLOOKUP($A22,Resultaten!$A:$P,9,FALSE)&gt;32,2,IF(VLOOKUP($A22,Resultaten!$A:$P,9,FALSE)&gt;22,4,IF(VLOOKUP($A22,Resultaten!$A:$P,9,FALSE)&gt;10,6,IF(VLOOKUP($A22,Resultaten!$A:$P,9,FALSE)&gt;6,8,IF(VLOOKUP($A22,Resultaten!$A:$P,9,FALSE)="",0,10)))))</f>
        <v>0</v>
      </c>
      <c r="P22" s="12">
        <f>IF(ISERROR(VLOOKUP($A22,BNT!$A:$H,7,FALSE)=TRUE),0,IF(VLOOKUP($A22,BNT!$A:$H,7,FALSE)="JA",2,0))</f>
        <v>0</v>
      </c>
      <c r="Q22" s="14">
        <f t="shared" si="1"/>
        <v>20</v>
      </c>
    </row>
    <row r="23" spans="1:17" x14ac:dyDescent="0.25">
      <c r="A23" s="25">
        <v>592</v>
      </c>
      <c r="B23" s="25" t="str">
        <f>VLOOKUP($A23,Para!$D$1:$E$996,2,FALSE)</f>
        <v>KBGO Finexa Basket@Sea</v>
      </c>
      <c r="C23" s="18">
        <f>VLOOKUP($A23,'Score Algemeen'!$A$3:$S$968,5,FALSE)</f>
        <v>10</v>
      </c>
      <c r="D23" s="18">
        <f>VLOOKUP($A23,'Score Algemeen'!$A:$S,15,FALSE)</f>
        <v>5</v>
      </c>
      <c r="E23" s="18">
        <f>VLOOKUP($A23,'Score Algemeen'!$A:$S,19,FALSE)</f>
        <v>8</v>
      </c>
      <c r="F23" s="38">
        <f>IF(VLOOKUP($A23,Resultaten!$A:$P,14,FALSE)&gt;32,5,IF(VLOOKUP($A23,Resultaten!$A:$P,14,FALSE)&gt;22,10,IF(VLOOKUP($A23,Resultaten!$A:$P,14,FALSE)&gt;10,15,IF(VLOOKUP($A23,Resultaten!$A:$P,14,FALSE)&gt;6,20,IF(VLOOKUP($A23,Resultaten!$A:$P,14,FALSE)="",0,25)))))</f>
        <v>0</v>
      </c>
      <c r="G23" s="38">
        <f>IF(VLOOKUP($A23,Resultaten!$A:$P,7,FALSE)&gt;32,1,IF(VLOOKUP($A23,Resultaten!$A:$P,7,FALSE)&gt;22,2,IF(VLOOKUP($A23,Resultaten!$A:$P,7,FALSE)&gt;10,3,IF(VLOOKUP($A23,Resultaten!$A:$P,7,FALSE)&gt;6,4,IF(VLOOKUP($A23,Resultaten!$A:$P,7,FALSE)="",0,5)))))</f>
        <v>0</v>
      </c>
      <c r="H23" s="38">
        <f>IF(VLOOKUP($A23,Resultaten!$A:$P,15,FALSE)&gt;32,5,IF(VLOOKUP($A23,Resultaten!$A:$P,15,FALSE)&gt;22,10,IF(VLOOKUP($A23,Resultaten!$A:$P,15,FALSE)&gt;10,15,IF(VLOOKUP($A23,Resultaten!$A:$P,15,FALSE)&gt;6,20,IF(VLOOKUP($A23,Resultaten!$A:$P,15,FALSE)="",0,25)))))</f>
        <v>0</v>
      </c>
      <c r="I23" s="38">
        <f>IF(VLOOKUP($A23,Resultaten!$A:$P,8,FALSE)&gt;32,1,IF(VLOOKUP($A23,Resultaten!$A:$P,8,FALSE)&gt;22,2,IF(VLOOKUP($A23,Resultaten!$A:$P,8,FALSE)&gt;10,3,IF(VLOOKUP($A23,Resultaten!$A:$P,8,FALSE)&gt;6,4,IF(VLOOKUP($A23,Resultaten!$A:$P,8,FALSE)="",0,5)))))</f>
        <v>0</v>
      </c>
      <c r="J23" s="38">
        <f>IF(ISERROR(VLOOKUP($A23,BNT!$A:$H,8,FALSE)=TRUE),0,IF(VLOOKUP($A23,BNT!$A:$H,8,FALSE)="JA",2,0))</f>
        <v>0</v>
      </c>
      <c r="K23" s="38">
        <f>IF(ISERROR(VLOOKUP($A23,BNT!$A:$H,6,FALSE)=TRUE),0,IF(VLOOKUP($A23,BNT!$A:$H,6,FALSE)="JA",1,0))</f>
        <v>0</v>
      </c>
      <c r="L23" s="52">
        <f t="shared" si="0"/>
        <v>23</v>
      </c>
      <c r="M23" s="12">
        <f>IF(VLOOKUP($A23,Resultaten!$A:$P,15,FALSE)&gt;32,5,IF(VLOOKUP($A23,Resultaten!$A:$P,15,FALSE)&gt;22,10,IF(VLOOKUP($A23,Resultaten!$A:$P,15,FALSE)&gt;10,15,IF(VLOOKUP($A23,Resultaten!$A:$P,15,FALSE)&gt;6,20,IF(VLOOKUP($A23,Resultaten!$A:$P,15,FALSE)="",0,25)))))</f>
        <v>0</v>
      </c>
      <c r="N23" s="12">
        <f>IF(VLOOKUP($A23,Resultaten!$A:$P,16,FALSE)&gt;32,5,IF(VLOOKUP($A23,Resultaten!$A:$P,16,FALSE)&gt;22,10,IF(VLOOKUP($A23,Resultaten!$A:$P,16,FALSE)&gt;10,15,IF(VLOOKUP($A23,Resultaten!$A:$P,16,FALSE)&gt;6,20,IF(VLOOKUP($A23,Resultaten!$A:$P,16,FALSE)="",0,25)))))</f>
        <v>0</v>
      </c>
      <c r="O23" s="12">
        <f>IF(VLOOKUP($A23,Resultaten!$A:$P,9,FALSE)&gt;32,2,IF(VLOOKUP($A23,Resultaten!$A:$P,9,FALSE)&gt;22,4,IF(VLOOKUP($A23,Resultaten!$A:$P,9,FALSE)&gt;10,6,IF(VLOOKUP($A23,Resultaten!$A:$P,9,FALSE)&gt;6,8,IF(VLOOKUP($A23,Resultaten!$A:$P,9,FALSE)="",0,10)))))</f>
        <v>0</v>
      </c>
      <c r="P23" s="12">
        <f>IF(ISERROR(VLOOKUP($A23,BNT!$A:$H,7,FALSE)=TRUE),0,IF(VLOOKUP($A23,BNT!$A:$H,7,FALSE)="JA",2,0))</f>
        <v>0</v>
      </c>
      <c r="Q23" s="14">
        <f t="shared" si="1"/>
        <v>23</v>
      </c>
    </row>
    <row r="24" spans="1:17" x14ac:dyDescent="0.25">
      <c r="A24" s="25">
        <v>660</v>
      </c>
      <c r="B24" s="25" t="str">
        <f>VLOOKUP($A24,Para!$D$1:$E$996,2,FALSE)</f>
        <v>2B|SAFE Tienen</v>
      </c>
      <c r="C24" s="18">
        <f>VLOOKUP($A24,'Score Algemeen'!$A$3:$S$968,5,FALSE)</f>
        <v>10</v>
      </c>
      <c r="D24" s="18">
        <f>VLOOKUP($A24,'Score Algemeen'!$A:$S,15,FALSE)</f>
        <v>4</v>
      </c>
      <c r="E24" s="18">
        <f>VLOOKUP($A24,'Score Algemeen'!$A:$S,19,FALSE)</f>
        <v>8</v>
      </c>
      <c r="F24" s="38">
        <f>IF(VLOOKUP($A24,Resultaten!$A:$P,14,FALSE)&gt;32,5,IF(VLOOKUP($A24,Resultaten!$A:$P,14,FALSE)&gt;22,10,IF(VLOOKUP($A24,Resultaten!$A:$P,14,FALSE)&gt;10,15,IF(VLOOKUP($A24,Resultaten!$A:$P,14,FALSE)&gt;6,20,IF(VLOOKUP($A24,Resultaten!$A:$P,14,FALSE)="",0,25)))))</f>
        <v>0</v>
      </c>
      <c r="G24" s="38">
        <f>IF(VLOOKUP($A24,Resultaten!$A:$P,7,FALSE)&gt;32,1,IF(VLOOKUP($A24,Resultaten!$A:$P,7,FALSE)&gt;22,2,IF(VLOOKUP($A24,Resultaten!$A:$P,7,FALSE)&gt;10,3,IF(VLOOKUP($A24,Resultaten!$A:$P,7,FALSE)&gt;6,4,IF(VLOOKUP($A24,Resultaten!$A:$P,7,FALSE)="",0,5)))))</f>
        <v>0</v>
      </c>
      <c r="H24" s="38">
        <f>IF(VLOOKUP($A24,Resultaten!$A:$P,15,FALSE)&gt;32,5,IF(VLOOKUP($A24,Resultaten!$A:$P,15,FALSE)&gt;22,10,IF(VLOOKUP($A24,Resultaten!$A:$P,15,FALSE)&gt;10,15,IF(VLOOKUP($A24,Resultaten!$A:$P,15,FALSE)&gt;6,20,IF(VLOOKUP($A24,Resultaten!$A:$P,15,FALSE)="",0,25)))))</f>
        <v>0</v>
      </c>
      <c r="I24" s="38">
        <f>IF(VLOOKUP($A24,Resultaten!$A:$P,8,FALSE)&gt;32,1,IF(VLOOKUP($A24,Resultaten!$A:$P,8,FALSE)&gt;22,2,IF(VLOOKUP($A24,Resultaten!$A:$P,8,FALSE)&gt;10,3,IF(VLOOKUP($A24,Resultaten!$A:$P,8,FALSE)&gt;6,4,IF(VLOOKUP($A24,Resultaten!$A:$P,8,FALSE)="",0,5)))))</f>
        <v>0</v>
      </c>
      <c r="J24" s="38">
        <f>IF(ISERROR(VLOOKUP($A24,BNT!$A:$H,8,FALSE)=TRUE),0,IF(VLOOKUP($A24,BNT!$A:$H,8,FALSE)="JA",2,0))</f>
        <v>0</v>
      </c>
      <c r="K24" s="38">
        <f>IF(ISERROR(VLOOKUP($A24,BNT!$A:$H,6,FALSE)=TRUE),0,IF(VLOOKUP($A24,BNT!$A:$H,6,FALSE)="JA",1,0))</f>
        <v>0</v>
      </c>
      <c r="L24" s="52">
        <f t="shared" si="0"/>
        <v>22</v>
      </c>
      <c r="M24" s="12">
        <f>IF(VLOOKUP($A24,Resultaten!$A:$P,15,FALSE)&gt;32,5,IF(VLOOKUP($A24,Resultaten!$A:$P,15,FALSE)&gt;22,10,IF(VLOOKUP($A24,Resultaten!$A:$P,15,FALSE)&gt;10,15,IF(VLOOKUP($A24,Resultaten!$A:$P,15,FALSE)&gt;6,20,IF(VLOOKUP($A24,Resultaten!$A:$P,15,FALSE)="",0,25)))))</f>
        <v>0</v>
      </c>
      <c r="N24" s="12">
        <f>IF(VLOOKUP($A24,Resultaten!$A:$P,16,FALSE)&gt;32,5,IF(VLOOKUP($A24,Resultaten!$A:$P,16,FALSE)&gt;22,10,IF(VLOOKUP($A24,Resultaten!$A:$P,16,FALSE)&gt;10,15,IF(VLOOKUP($A24,Resultaten!$A:$P,16,FALSE)&gt;6,20,IF(VLOOKUP($A24,Resultaten!$A:$P,16,FALSE)="",0,25)))))</f>
        <v>0</v>
      </c>
      <c r="O24" s="12">
        <f>IF(VLOOKUP($A24,Resultaten!$A:$P,9,FALSE)&gt;32,2,IF(VLOOKUP($A24,Resultaten!$A:$P,9,FALSE)&gt;22,4,IF(VLOOKUP($A24,Resultaten!$A:$P,9,FALSE)&gt;10,6,IF(VLOOKUP($A24,Resultaten!$A:$P,9,FALSE)&gt;6,8,IF(VLOOKUP($A24,Resultaten!$A:$P,9,FALSE)="",0,10)))))</f>
        <v>0</v>
      </c>
      <c r="P24" s="12">
        <f>IF(ISERROR(VLOOKUP($A24,BNT!$A:$H,7,FALSE)=TRUE),0,IF(VLOOKUP($A24,BNT!$A:$H,7,FALSE)="JA",2,0))</f>
        <v>0</v>
      </c>
      <c r="Q24" s="14">
        <f t="shared" si="1"/>
        <v>22</v>
      </c>
    </row>
    <row r="25" spans="1:17" x14ac:dyDescent="0.25">
      <c r="A25" s="25">
        <v>667</v>
      </c>
      <c r="B25" s="25" t="str">
        <f>VLOOKUP($A25,Para!$D$1:$E$996,2,FALSE)</f>
        <v>BBC Lokeren</v>
      </c>
      <c r="C25" s="18">
        <f>VLOOKUP($A25,'Score Algemeen'!$A$3:$S$968,5,FALSE)</f>
        <v>8</v>
      </c>
      <c r="D25" s="18">
        <f>VLOOKUP($A25,'Score Algemeen'!$A:$S,15,FALSE)</f>
        <v>3</v>
      </c>
      <c r="E25" s="18">
        <f>VLOOKUP($A25,'Score Algemeen'!$A:$S,19,FALSE)</f>
        <v>5</v>
      </c>
      <c r="F25" s="38">
        <f>IF(VLOOKUP($A25,Resultaten!$A:$P,14,FALSE)&gt;32,5,IF(VLOOKUP($A25,Resultaten!$A:$P,14,FALSE)&gt;22,10,IF(VLOOKUP($A25,Resultaten!$A:$P,14,FALSE)&gt;10,15,IF(VLOOKUP($A25,Resultaten!$A:$P,14,FALSE)&gt;6,20,IF(VLOOKUP($A25,Resultaten!$A:$P,14,FALSE)="",0,25)))))</f>
        <v>5</v>
      </c>
      <c r="G25" s="38">
        <f>IF(VLOOKUP($A25,Resultaten!$A:$P,7,FALSE)&gt;32,1,IF(VLOOKUP($A25,Resultaten!$A:$P,7,FALSE)&gt;22,2,IF(VLOOKUP($A25,Resultaten!$A:$P,7,FALSE)&gt;10,3,IF(VLOOKUP($A25,Resultaten!$A:$P,7,FALSE)&gt;6,4,IF(VLOOKUP($A25,Resultaten!$A:$P,7,FALSE)="",0,5)))))</f>
        <v>0</v>
      </c>
      <c r="H25" s="38">
        <f>IF(VLOOKUP($A25,Resultaten!$A:$P,15,FALSE)&gt;32,5,IF(VLOOKUP($A25,Resultaten!$A:$P,15,FALSE)&gt;22,10,IF(VLOOKUP($A25,Resultaten!$A:$P,15,FALSE)&gt;10,15,IF(VLOOKUP($A25,Resultaten!$A:$P,15,FALSE)&gt;6,20,IF(VLOOKUP($A25,Resultaten!$A:$P,15,FALSE)="",0,25)))))</f>
        <v>0</v>
      </c>
      <c r="I25" s="38">
        <f>IF(VLOOKUP($A25,Resultaten!$A:$P,8,FALSE)&gt;32,1,IF(VLOOKUP($A25,Resultaten!$A:$P,8,FALSE)&gt;22,2,IF(VLOOKUP($A25,Resultaten!$A:$P,8,FALSE)&gt;10,3,IF(VLOOKUP($A25,Resultaten!$A:$P,8,FALSE)&gt;6,4,IF(VLOOKUP($A25,Resultaten!$A:$P,8,FALSE)="",0,5)))))</f>
        <v>1</v>
      </c>
      <c r="J25" s="38">
        <f>IF(ISERROR(VLOOKUP($A25,BNT!$A:$H,8,FALSE)=TRUE),0,IF(VLOOKUP($A25,BNT!$A:$H,8,FALSE)="JA",2,0))</f>
        <v>0</v>
      </c>
      <c r="K25" s="38">
        <f>IF(ISERROR(VLOOKUP($A25,BNT!$A:$H,6,FALSE)=TRUE),0,IF(VLOOKUP($A25,BNT!$A:$H,6,FALSE)="JA",1,0))</f>
        <v>0</v>
      </c>
      <c r="L25" s="52">
        <f t="shared" si="0"/>
        <v>22</v>
      </c>
      <c r="M25" s="12">
        <f>IF(VLOOKUP($A25,Resultaten!$A:$P,15,FALSE)&gt;32,5,IF(VLOOKUP($A25,Resultaten!$A:$P,15,FALSE)&gt;22,10,IF(VLOOKUP($A25,Resultaten!$A:$P,15,FALSE)&gt;10,15,IF(VLOOKUP($A25,Resultaten!$A:$P,15,FALSE)&gt;6,20,IF(VLOOKUP($A25,Resultaten!$A:$P,15,FALSE)="",0,25)))))</f>
        <v>0</v>
      </c>
      <c r="N25" s="12">
        <f>IF(VLOOKUP($A25,Resultaten!$A:$P,16,FALSE)&gt;32,5,IF(VLOOKUP($A25,Resultaten!$A:$P,16,FALSE)&gt;22,10,IF(VLOOKUP($A25,Resultaten!$A:$P,16,FALSE)&gt;10,15,IF(VLOOKUP($A25,Resultaten!$A:$P,16,FALSE)&gt;6,20,IF(VLOOKUP($A25,Resultaten!$A:$P,16,FALSE)="",0,25)))))</f>
        <v>5</v>
      </c>
      <c r="O25" s="12">
        <f>IF(VLOOKUP($A25,Resultaten!$A:$P,9,FALSE)&gt;32,2,IF(VLOOKUP($A25,Resultaten!$A:$P,9,FALSE)&gt;22,4,IF(VLOOKUP($A25,Resultaten!$A:$P,9,FALSE)&gt;10,6,IF(VLOOKUP($A25,Resultaten!$A:$P,9,FALSE)&gt;6,8,IF(VLOOKUP($A25,Resultaten!$A:$P,9,FALSE)="",0,10)))))</f>
        <v>0</v>
      </c>
      <c r="P25" s="12">
        <f>IF(ISERROR(VLOOKUP($A25,BNT!$A:$H,7,FALSE)=TRUE),0,IF(VLOOKUP($A25,BNT!$A:$H,7,FALSE)="JA",2,0))</f>
        <v>0</v>
      </c>
      <c r="Q25" s="14">
        <f t="shared" si="1"/>
        <v>21</v>
      </c>
    </row>
    <row r="26" spans="1:17" x14ac:dyDescent="0.25">
      <c r="A26" s="25">
        <v>723</v>
      </c>
      <c r="B26" s="25" t="str">
        <f>VLOOKUP($A26,Para!$D$1:$E$996,2,FALSE)</f>
        <v>Insurea Kontich Wolves</v>
      </c>
      <c r="C26" s="18">
        <f>VLOOKUP($A26,'Score Algemeen'!$A$3:$S$968,5,FALSE)</f>
        <v>10</v>
      </c>
      <c r="D26" s="18">
        <f>VLOOKUP($A26,'Score Algemeen'!$A:$S,15,FALSE)</f>
        <v>5</v>
      </c>
      <c r="E26" s="18">
        <f>VLOOKUP($A26,'Score Algemeen'!$A:$S,19,FALSE)</f>
        <v>8</v>
      </c>
      <c r="F26" s="38">
        <f>IF(VLOOKUP($A26,Resultaten!$A:$P,14,FALSE)&gt;32,5,IF(VLOOKUP($A26,Resultaten!$A:$P,14,FALSE)&gt;22,10,IF(VLOOKUP($A26,Resultaten!$A:$P,14,FALSE)&gt;10,15,IF(VLOOKUP($A26,Resultaten!$A:$P,14,FALSE)&gt;6,20,IF(VLOOKUP($A26,Resultaten!$A:$P,14,FALSE)="",0,25)))))</f>
        <v>0</v>
      </c>
      <c r="G26" s="38">
        <f>IF(VLOOKUP($A26,Resultaten!$A:$P,7,FALSE)&gt;32,1,IF(VLOOKUP($A26,Resultaten!$A:$P,7,FALSE)&gt;22,2,IF(VLOOKUP($A26,Resultaten!$A:$P,7,FALSE)&gt;10,3,IF(VLOOKUP($A26,Resultaten!$A:$P,7,FALSE)&gt;6,4,IF(VLOOKUP($A26,Resultaten!$A:$P,7,FALSE)="",0,5)))))</f>
        <v>0</v>
      </c>
      <c r="H26" s="38">
        <f>IF(VLOOKUP($A26,Resultaten!$A:$P,15,FALSE)&gt;32,5,IF(VLOOKUP($A26,Resultaten!$A:$P,15,FALSE)&gt;22,10,IF(VLOOKUP($A26,Resultaten!$A:$P,15,FALSE)&gt;10,15,IF(VLOOKUP($A26,Resultaten!$A:$P,15,FALSE)&gt;6,20,IF(VLOOKUP($A26,Resultaten!$A:$P,15,FALSE)="",0,25)))))</f>
        <v>5</v>
      </c>
      <c r="I26" s="38">
        <f>IF(VLOOKUP($A26,Resultaten!$A:$P,8,FALSE)&gt;32,1,IF(VLOOKUP($A26,Resultaten!$A:$P,8,FALSE)&gt;22,2,IF(VLOOKUP($A26,Resultaten!$A:$P,8,FALSE)&gt;10,3,IF(VLOOKUP($A26,Resultaten!$A:$P,8,FALSE)&gt;6,4,IF(VLOOKUP($A26,Resultaten!$A:$P,8,FALSE)="",0,5)))))</f>
        <v>1</v>
      </c>
      <c r="J26" s="38">
        <f>IF(ISERROR(VLOOKUP($A26,BNT!$A:$H,8,FALSE)=TRUE),0,IF(VLOOKUP($A26,BNT!$A:$H,8,FALSE)="JA",2,0))</f>
        <v>0</v>
      </c>
      <c r="K26" s="38">
        <f>IF(ISERROR(VLOOKUP($A26,BNT!$A:$H,6,FALSE)=TRUE),0,IF(VLOOKUP($A26,BNT!$A:$H,6,FALSE)="JA",1,0))</f>
        <v>0</v>
      </c>
      <c r="L26" s="52">
        <f t="shared" si="0"/>
        <v>29</v>
      </c>
      <c r="M26" s="12">
        <f>IF(VLOOKUP($A26,Resultaten!$A:$P,15,FALSE)&gt;32,5,IF(VLOOKUP($A26,Resultaten!$A:$P,15,FALSE)&gt;22,10,IF(VLOOKUP($A26,Resultaten!$A:$P,15,FALSE)&gt;10,15,IF(VLOOKUP($A26,Resultaten!$A:$P,15,FALSE)&gt;6,20,IF(VLOOKUP($A26,Resultaten!$A:$P,15,FALSE)="",0,25)))))</f>
        <v>5</v>
      </c>
      <c r="N26" s="12">
        <f>IF(VLOOKUP($A26,Resultaten!$A:$P,16,FALSE)&gt;32,5,IF(VLOOKUP($A26,Resultaten!$A:$P,16,FALSE)&gt;22,10,IF(VLOOKUP($A26,Resultaten!$A:$P,16,FALSE)&gt;10,15,IF(VLOOKUP($A26,Resultaten!$A:$P,16,FALSE)&gt;6,20,IF(VLOOKUP($A26,Resultaten!$A:$P,16,FALSE)="",0,25)))))</f>
        <v>0</v>
      </c>
      <c r="O26" s="12">
        <f>IF(VLOOKUP($A26,Resultaten!$A:$P,9,FALSE)&gt;32,2,IF(VLOOKUP($A26,Resultaten!$A:$P,9,FALSE)&gt;22,4,IF(VLOOKUP($A26,Resultaten!$A:$P,9,FALSE)&gt;10,6,IF(VLOOKUP($A26,Resultaten!$A:$P,9,FALSE)&gt;6,8,IF(VLOOKUP($A26,Resultaten!$A:$P,9,FALSE)="",0,10)))))</f>
        <v>0</v>
      </c>
      <c r="P26" s="12">
        <f>IF(ISERROR(VLOOKUP($A26,BNT!$A:$H,7,FALSE)=TRUE),0,IF(VLOOKUP($A26,BNT!$A:$H,7,FALSE)="JA",2,0))</f>
        <v>0</v>
      </c>
      <c r="Q26" s="14">
        <f t="shared" si="1"/>
        <v>28</v>
      </c>
    </row>
    <row r="27" spans="1:17" x14ac:dyDescent="0.25">
      <c r="A27" s="25">
        <v>736</v>
      </c>
      <c r="B27" s="25" t="str">
        <f>VLOOKUP($A27,Para!$D$1:$E$996,2,FALSE)</f>
        <v>BBC Helios SanoRice Zottegem</v>
      </c>
      <c r="C27" s="18">
        <f>VLOOKUP($A27,'Score Algemeen'!$A$3:$S$968,5,FALSE)</f>
        <v>8</v>
      </c>
      <c r="D27" s="18">
        <f>VLOOKUP($A27,'Score Algemeen'!$A:$S,15,FALSE)</f>
        <v>4</v>
      </c>
      <c r="E27" s="18">
        <f>VLOOKUP($A27,'Score Algemeen'!$A:$S,19,FALSE)</f>
        <v>8</v>
      </c>
      <c r="F27" s="38">
        <f>IF(VLOOKUP($A27,Resultaten!$A:$P,14,FALSE)&gt;32,5,IF(VLOOKUP($A27,Resultaten!$A:$P,14,FALSE)&gt;22,10,IF(VLOOKUP($A27,Resultaten!$A:$P,14,FALSE)&gt;10,15,IF(VLOOKUP($A27,Resultaten!$A:$P,14,FALSE)&gt;6,20,IF(VLOOKUP($A27,Resultaten!$A:$P,14,FALSE)="",0,25)))))</f>
        <v>0</v>
      </c>
      <c r="G27" s="38">
        <f>IF(VLOOKUP($A27,Resultaten!$A:$P,7,FALSE)&gt;32,1,IF(VLOOKUP($A27,Resultaten!$A:$P,7,FALSE)&gt;22,2,IF(VLOOKUP($A27,Resultaten!$A:$P,7,FALSE)&gt;10,3,IF(VLOOKUP($A27,Resultaten!$A:$P,7,FALSE)&gt;6,4,IF(VLOOKUP($A27,Resultaten!$A:$P,7,FALSE)="",0,5)))))</f>
        <v>0</v>
      </c>
      <c r="H27" s="38">
        <f>IF(VLOOKUP($A27,Resultaten!$A:$P,15,FALSE)&gt;32,5,IF(VLOOKUP($A27,Resultaten!$A:$P,15,FALSE)&gt;22,10,IF(VLOOKUP($A27,Resultaten!$A:$P,15,FALSE)&gt;10,15,IF(VLOOKUP($A27,Resultaten!$A:$P,15,FALSE)&gt;6,20,IF(VLOOKUP($A27,Resultaten!$A:$P,15,FALSE)="",0,25)))))</f>
        <v>0</v>
      </c>
      <c r="I27" s="38">
        <f>IF(VLOOKUP($A27,Resultaten!$A:$P,8,FALSE)&gt;32,1,IF(VLOOKUP($A27,Resultaten!$A:$P,8,FALSE)&gt;22,2,IF(VLOOKUP($A27,Resultaten!$A:$P,8,FALSE)&gt;10,3,IF(VLOOKUP($A27,Resultaten!$A:$P,8,FALSE)&gt;6,4,IF(VLOOKUP($A27,Resultaten!$A:$P,8,FALSE)="",0,5)))))</f>
        <v>0</v>
      </c>
      <c r="J27" s="38">
        <f>IF(ISERROR(VLOOKUP($A27,BNT!$A:$H,8,FALSE)=TRUE),0,IF(VLOOKUP($A27,BNT!$A:$H,8,FALSE)="JA",2,0))</f>
        <v>0</v>
      </c>
      <c r="K27" s="38">
        <f>IF(ISERROR(VLOOKUP($A27,BNT!$A:$H,6,FALSE)=TRUE),0,IF(VLOOKUP($A27,BNT!$A:$H,6,FALSE)="JA",1,0))</f>
        <v>0</v>
      </c>
      <c r="L27" s="52">
        <f t="shared" si="0"/>
        <v>20</v>
      </c>
      <c r="M27" s="12">
        <f>IF(VLOOKUP($A27,Resultaten!$A:$P,15,FALSE)&gt;32,5,IF(VLOOKUP($A27,Resultaten!$A:$P,15,FALSE)&gt;22,10,IF(VLOOKUP($A27,Resultaten!$A:$P,15,FALSE)&gt;10,15,IF(VLOOKUP($A27,Resultaten!$A:$P,15,FALSE)&gt;6,20,IF(VLOOKUP($A27,Resultaten!$A:$P,15,FALSE)="",0,25)))))</f>
        <v>0</v>
      </c>
      <c r="N27" s="12">
        <f>IF(VLOOKUP($A27,Resultaten!$A:$P,16,FALSE)&gt;32,5,IF(VLOOKUP($A27,Resultaten!$A:$P,16,FALSE)&gt;22,10,IF(VLOOKUP($A27,Resultaten!$A:$P,16,FALSE)&gt;10,15,IF(VLOOKUP($A27,Resultaten!$A:$P,16,FALSE)&gt;6,20,IF(VLOOKUP($A27,Resultaten!$A:$P,16,FALSE)="",0,25)))))</f>
        <v>0</v>
      </c>
      <c r="O27" s="12">
        <f>IF(VLOOKUP($A27,Resultaten!$A:$P,9,FALSE)&gt;32,2,IF(VLOOKUP($A27,Resultaten!$A:$P,9,FALSE)&gt;22,4,IF(VLOOKUP($A27,Resultaten!$A:$P,9,FALSE)&gt;10,6,IF(VLOOKUP($A27,Resultaten!$A:$P,9,FALSE)&gt;6,8,IF(VLOOKUP($A27,Resultaten!$A:$P,9,FALSE)="",0,10)))))</f>
        <v>0</v>
      </c>
      <c r="P27" s="12">
        <f>IF(ISERROR(VLOOKUP($A27,BNT!$A:$H,7,FALSE)=TRUE),0,IF(VLOOKUP($A27,BNT!$A:$H,7,FALSE)="JA",2,0))</f>
        <v>0</v>
      </c>
      <c r="Q27" s="14">
        <f t="shared" si="1"/>
        <v>20</v>
      </c>
    </row>
    <row r="28" spans="1:17" x14ac:dyDescent="0.25">
      <c r="A28" s="25">
        <v>737</v>
      </c>
      <c r="B28" s="25" t="str">
        <f>VLOOKUP($A28,Para!$D$1:$E$996,2,FALSE)</f>
        <v>KB Oostende Bredene Basket@sea</v>
      </c>
      <c r="C28" s="18">
        <f>VLOOKUP($A28,'Score Algemeen'!$A$3:$S$968,5,FALSE)</f>
        <v>10</v>
      </c>
      <c r="D28" s="18">
        <f>VLOOKUP($A28,'Score Algemeen'!$A:$S,15,FALSE)</f>
        <v>5</v>
      </c>
      <c r="E28" s="18">
        <f>VLOOKUP($A28,'Score Algemeen'!$A:$S,19,FALSE)</f>
        <v>2</v>
      </c>
      <c r="F28" s="38">
        <f>IF(VLOOKUP($A28,Resultaten!$A:$P,14,FALSE)&gt;32,5,IF(VLOOKUP($A28,Resultaten!$A:$P,14,FALSE)&gt;22,10,IF(VLOOKUP($A28,Resultaten!$A:$P,14,FALSE)&gt;10,15,IF(VLOOKUP($A28,Resultaten!$A:$P,14,FALSE)&gt;6,20,IF(VLOOKUP($A28,Resultaten!$A:$P,14,FALSE)="",0,25)))))</f>
        <v>0</v>
      </c>
      <c r="G28" s="38">
        <f>IF(VLOOKUP($A28,Resultaten!$A:$P,7,FALSE)&gt;32,1,IF(VLOOKUP($A28,Resultaten!$A:$P,7,FALSE)&gt;22,2,IF(VLOOKUP($A28,Resultaten!$A:$P,7,FALSE)&gt;10,3,IF(VLOOKUP($A28,Resultaten!$A:$P,7,FALSE)&gt;6,4,IF(VLOOKUP($A28,Resultaten!$A:$P,7,FALSE)="",0,5)))))</f>
        <v>0</v>
      </c>
      <c r="H28" s="38">
        <f>IF(VLOOKUP($A28,Resultaten!$A:$P,15,FALSE)&gt;32,5,IF(VLOOKUP($A28,Resultaten!$A:$P,15,FALSE)&gt;22,10,IF(VLOOKUP($A28,Resultaten!$A:$P,15,FALSE)&gt;10,15,IF(VLOOKUP($A28,Resultaten!$A:$P,15,FALSE)&gt;6,20,IF(VLOOKUP($A28,Resultaten!$A:$P,15,FALSE)="",0,25)))))</f>
        <v>0</v>
      </c>
      <c r="I28" s="38">
        <f>IF(VLOOKUP($A28,Resultaten!$A:$P,8,FALSE)&gt;32,1,IF(VLOOKUP($A28,Resultaten!$A:$P,8,FALSE)&gt;22,2,IF(VLOOKUP($A28,Resultaten!$A:$P,8,FALSE)&gt;10,3,IF(VLOOKUP($A28,Resultaten!$A:$P,8,FALSE)&gt;6,4,IF(VLOOKUP($A28,Resultaten!$A:$P,8,FALSE)="",0,5)))))</f>
        <v>0</v>
      </c>
      <c r="J28" s="38">
        <f>IF(ISERROR(VLOOKUP($A28,BNT!$A:$H,8,FALSE)=TRUE),0,IF(VLOOKUP($A28,BNT!$A:$H,8,FALSE)="JA",2,0))</f>
        <v>0</v>
      </c>
      <c r="K28" s="38">
        <f>IF(ISERROR(VLOOKUP($A28,BNT!$A:$H,6,FALSE)=TRUE),0,IF(VLOOKUP($A28,BNT!$A:$H,6,FALSE)="JA",1,0))</f>
        <v>0</v>
      </c>
      <c r="L28" s="52">
        <f t="shared" si="0"/>
        <v>17</v>
      </c>
      <c r="M28" s="12">
        <f>IF(VLOOKUP($A28,Resultaten!$A:$P,15,FALSE)&gt;32,5,IF(VLOOKUP($A28,Resultaten!$A:$P,15,FALSE)&gt;22,10,IF(VLOOKUP($A28,Resultaten!$A:$P,15,FALSE)&gt;10,15,IF(VLOOKUP($A28,Resultaten!$A:$P,15,FALSE)&gt;6,20,IF(VLOOKUP($A28,Resultaten!$A:$P,15,FALSE)="",0,25)))))</f>
        <v>0</v>
      </c>
      <c r="N28" s="12">
        <f>IF(VLOOKUP($A28,Resultaten!$A:$P,16,FALSE)&gt;32,5,IF(VLOOKUP($A28,Resultaten!$A:$P,16,FALSE)&gt;22,10,IF(VLOOKUP($A28,Resultaten!$A:$P,16,FALSE)&gt;10,15,IF(VLOOKUP($A28,Resultaten!$A:$P,16,FALSE)&gt;6,20,IF(VLOOKUP($A28,Resultaten!$A:$P,16,FALSE)="",0,25)))))</f>
        <v>0</v>
      </c>
      <c r="O28" s="12">
        <f>IF(VLOOKUP($A28,Resultaten!$A:$P,9,FALSE)&gt;32,2,IF(VLOOKUP($A28,Resultaten!$A:$P,9,FALSE)&gt;22,4,IF(VLOOKUP($A28,Resultaten!$A:$P,9,FALSE)&gt;10,6,IF(VLOOKUP($A28,Resultaten!$A:$P,9,FALSE)&gt;6,8,IF(VLOOKUP($A28,Resultaten!$A:$P,9,FALSE)="",0,10)))))</f>
        <v>0</v>
      </c>
      <c r="P28" s="12">
        <f>IF(ISERROR(VLOOKUP($A28,BNT!$A:$H,7,FALSE)=TRUE),0,IF(VLOOKUP($A28,BNT!$A:$H,7,FALSE)="JA",2,0))</f>
        <v>0</v>
      </c>
      <c r="Q28" s="14">
        <f t="shared" si="1"/>
        <v>17</v>
      </c>
    </row>
    <row r="29" spans="1:17" x14ac:dyDescent="0.25">
      <c r="A29" s="25">
        <v>785</v>
      </c>
      <c r="B29" s="25" t="str">
        <f>VLOOKUP($A29,Para!$D$1:$E$996,2,FALSE)</f>
        <v>LDP Donza</v>
      </c>
      <c r="C29" s="18">
        <f>VLOOKUP($A29,'Score Algemeen'!$A$3:$S$968,5,FALSE)</f>
        <v>8</v>
      </c>
      <c r="D29" s="18">
        <f>VLOOKUP($A29,'Score Algemeen'!$A:$S,15,FALSE)</f>
        <v>12</v>
      </c>
      <c r="E29" s="18">
        <f>VLOOKUP($A29,'Score Algemeen'!$A:$S,19,FALSE)</f>
        <v>8</v>
      </c>
      <c r="F29" s="38">
        <f>IF(VLOOKUP($A29,Resultaten!$A:$P,14,FALSE)&gt;32,5,IF(VLOOKUP($A29,Resultaten!$A:$P,14,FALSE)&gt;22,10,IF(VLOOKUP($A29,Resultaten!$A:$P,14,FALSE)&gt;10,15,IF(VLOOKUP($A29,Resultaten!$A:$P,14,FALSE)&gt;6,20,IF(VLOOKUP($A29,Resultaten!$A:$P,14,FALSE)="",0,25)))))</f>
        <v>25</v>
      </c>
      <c r="G29" s="38">
        <f>IF(VLOOKUP($A29,Resultaten!$A:$P,7,FALSE)&gt;32,1,IF(VLOOKUP($A29,Resultaten!$A:$P,7,FALSE)&gt;22,2,IF(VLOOKUP($A29,Resultaten!$A:$P,7,FALSE)&gt;10,3,IF(VLOOKUP($A29,Resultaten!$A:$P,7,FALSE)&gt;6,4,IF(VLOOKUP($A29,Resultaten!$A:$P,7,FALSE)="",0,5)))))</f>
        <v>5</v>
      </c>
      <c r="H29" s="38">
        <f>IF(VLOOKUP($A29,Resultaten!$A:$P,15,FALSE)&gt;32,5,IF(VLOOKUP($A29,Resultaten!$A:$P,15,FALSE)&gt;22,10,IF(VLOOKUP($A29,Resultaten!$A:$P,15,FALSE)&gt;10,15,IF(VLOOKUP($A29,Resultaten!$A:$P,15,FALSE)&gt;6,20,IF(VLOOKUP($A29,Resultaten!$A:$P,15,FALSE)="",0,25)))))</f>
        <v>5</v>
      </c>
      <c r="I29" s="38">
        <f>IF(VLOOKUP($A29,Resultaten!$A:$P,8,FALSE)&gt;32,1,IF(VLOOKUP($A29,Resultaten!$A:$P,8,FALSE)&gt;22,2,IF(VLOOKUP($A29,Resultaten!$A:$P,8,FALSE)&gt;10,3,IF(VLOOKUP($A29,Resultaten!$A:$P,8,FALSE)&gt;6,4,IF(VLOOKUP($A29,Resultaten!$A:$P,8,FALSE)="",0,5)))))</f>
        <v>3</v>
      </c>
      <c r="J29" s="38">
        <f>IF(ISERROR(VLOOKUP($A29,BNT!$A:$H,8,FALSE)=TRUE),0,IF(VLOOKUP($A29,BNT!$A:$H,8,FALSE)="JA",2,0))</f>
        <v>2</v>
      </c>
      <c r="K29" s="38">
        <f>IF(ISERROR(VLOOKUP($A29,BNT!$A:$H,6,FALSE)=TRUE),0,IF(VLOOKUP($A29,BNT!$A:$H,6,FALSE)="JA",1,0))</f>
        <v>0</v>
      </c>
      <c r="L29" s="52">
        <f t="shared" si="0"/>
        <v>68</v>
      </c>
      <c r="M29" s="12">
        <f>IF(VLOOKUP($A29,Resultaten!$A:$P,15,FALSE)&gt;32,5,IF(VLOOKUP($A29,Resultaten!$A:$P,15,FALSE)&gt;22,10,IF(VLOOKUP($A29,Resultaten!$A:$P,15,FALSE)&gt;10,15,IF(VLOOKUP($A29,Resultaten!$A:$P,15,FALSE)&gt;6,20,IF(VLOOKUP($A29,Resultaten!$A:$P,15,FALSE)="",0,25)))))</f>
        <v>5</v>
      </c>
      <c r="N29" s="12">
        <f>IF(VLOOKUP($A29,Resultaten!$A:$P,16,FALSE)&gt;32,5,IF(VLOOKUP($A29,Resultaten!$A:$P,16,FALSE)&gt;22,10,IF(VLOOKUP($A29,Resultaten!$A:$P,16,FALSE)&gt;10,15,IF(VLOOKUP($A29,Resultaten!$A:$P,16,FALSE)&gt;6,20,IF(VLOOKUP($A29,Resultaten!$A:$P,16,FALSE)="",0,25)))))</f>
        <v>5</v>
      </c>
      <c r="O29" s="12">
        <f>IF(VLOOKUP($A29,Resultaten!$A:$P,9,FALSE)&gt;32,2,IF(VLOOKUP($A29,Resultaten!$A:$P,9,FALSE)&gt;22,4,IF(VLOOKUP($A29,Resultaten!$A:$P,9,FALSE)&gt;10,6,IF(VLOOKUP($A29,Resultaten!$A:$P,9,FALSE)&gt;6,8,IF(VLOOKUP($A29,Resultaten!$A:$P,9,FALSE)="",0,10)))))</f>
        <v>8</v>
      </c>
      <c r="P29" s="12">
        <f>IF(ISERROR(VLOOKUP($A29,BNT!$A:$H,7,FALSE)=TRUE),0,IF(VLOOKUP($A29,BNT!$A:$H,7,FALSE)="JA",2,0))</f>
        <v>0</v>
      </c>
      <c r="Q29" s="14">
        <f t="shared" si="1"/>
        <v>46</v>
      </c>
    </row>
    <row r="30" spans="1:17" x14ac:dyDescent="0.25">
      <c r="A30" s="25">
        <v>801</v>
      </c>
      <c r="B30" s="25" t="str">
        <f>VLOOKUP($A30,Para!$D$1:$E$996,2,FALSE)</f>
        <v>Koninklijke BBC Wezen-Vrienden Geraardsbergen</v>
      </c>
      <c r="C30" s="18">
        <f>VLOOKUP($A30,'Score Algemeen'!$A$3:$S$968,5,FALSE)</f>
        <v>10</v>
      </c>
      <c r="D30" s="18">
        <f>VLOOKUP($A30,'Score Algemeen'!$A:$S,15,FALSE)</f>
        <v>4</v>
      </c>
      <c r="E30" s="18">
        <f>VLOOKUP($A30,'Score Algemeen'!$A:$S,19,FALSE)</f>
        <v>5</v>
      </c>
      <c r="F30" s="38">
        <f>IF(VLOOKUP($A30,Resultaten!$A:$P,14,FALSE)&gt;32,5,IF(VLOOKUP($A30,Resultaten!$A:$P,14,FALSE)&gt;22,10,IF(VLOOKUP($A30,Resultaten!$A:$P,14,FALSE)&gt;10,15,IF(VLOOKUP($A30,Resultaten!$A:$P,14,FALSE)&gt;6,20,IF(VLOOKUP($A30,Resultaten!$A:$P,14,FALSE)="",0,25)))))</f>
        <v>0</v>
      </c>
      <c r="G30" s="38">
        <f>IF(VLOOKUP($A30,Resultaten!$A:$P,7,FALSE)&gt;32,1,IF(VLOOKUP($A30,Resultaten!$A:$P,7,FALSE)&gt;22,2,IF(VLOOKUP($A30,Resultaten!$A:$P,7,FALSE)&gt;10,3,IF(VLOOKUP($A30,Resultaten!$A:$P,7,FALSE)&gt;6,4,IF(VLOOKUP($A30,Resultaten!$A:$P,7,FALSE)="",0,5)))))</f>
        <v>0</v>
      </c>
      <c r="H30" s="38">
        <f>IF(VLOOKUP($A30,Resultaten!$A:$P,15,FALSE)&gt;32,5,IF(VLOOKUP($A30,Resultaten!$A:$P,15,FALSE)&gt;22,10,IF(VLOOKUP($A30,Resultaten!$A:$P,15,FALSE)&gt;10,15,IF(VLOOKUP($A30,Resultaten!$A:$P,15,FALSE)&gt;6,20,IF(VLOOKUP($A30,Resultaten!$A:$P,15,FALSE)="",0,25)))))</f>
        <v>0</v>
      </c>
      <c r="I30" s="38">
        <f>IF(VLOOKUP($A30,Resultaten!$A:$P,8,FALSE)&gt;32,1,IF(VLOOKUP($A30,Resultaten!$A:$P,8,FALSE)&gt;22,2,IF(VLOOKUP($A30,Resultaten!$A:$P,8,FALSE)&gt;10,3,IF(VLOOKUP($A30,Resultaten!$A:$P,8,FALSE)&gt;6,4,IF(VLOOKUP($A30,Resultaten!$A:$P,8,FALSE)="",0,5)))))</f>
        <v>0</v>
      </c>
      <c r="J30" s="38">
        <f>IF(ISERROR(VLOOKUP($A30,BNT!$A:$H,8,FALSE)=TRUE),0,IF(VLOOKUP($A30,BNT!$A:$H,8,FALSE)="JA",2,0))</f>
        <v>0</v>
      </c>
      <c r="K30" s="38">
        <f>IF(ISERROR(VLOOKUP($A30,BNT!$A:$H,6,FALSE)=TRUE),0,IF(VLOOKUP($A30,BNT!$A:$H,6,FALSE)="JA",1,0))</f>
        <v>0</v>
      </c>
      <c r="L30" s="52">
        <f t="shared" si="0"/>
        <v>19</v>
      </c>
      <c r="M30" s="12">
        <f>IF(VLOOKUP($A30,Resultaten!$A:$P,15,FALSE)&gt;32,5,IF(VLOOKUP($A30,Resultaten!$A:$P,15,FALSE)&gt;22,10,IF(VLOOKUP($A30,Resultaten!$A:$P,15,FALSE)&gt;10,15,IF(VLOOKUP($A30,Resultaten!$A:$P,15,FALSE)&gt;6,20,IF(VLOOKUP($A30,Resultaten!$A:$P,15,FALSE)="",0,25)))))</f>
        <v>0</v>
      </c>
      <c r="N30" s="12">
        <f>IF(VLOOKUP($A30,Resultaten!$A:$P,16,FALSE)&gt;32,5,IF(VLOOKUP($A30,Resultaten!$A:$P,16,FALSE)&gt;22,10,IF(VLOOKUP($A30,Resultaten!$A:$P,16,FALSE)&gt;10,15,IF(VLOOKUP($A30,Resultaten!$A:$P,16,FALSE)&gt;6,20,IF(VLOOKUP($A30,Resultaten!$A:$P,16,FALSE)="",0,25)))))</f>
        <v>5</v>
      </c>
      <c r="O30" s="12">
        <f>IF(VLOOKUP($A30,Resultaten!$A:$P,9,FALSE)&gt;32,2,IF(VLOOKUP($A30,Resultaten!$A:$P,9,FALSE)&gt;22,4,IF(VLOOKUP($A30,Resultaten!$A:$P,9,FALSE)&gt;10,6,IF(VLOOKUP($A30,Resultaten!$A:$P,9,FALSE)&gt;6,8,IF(VLOOKUP($A30,Resultaten!$A:$P,9,FALSE)="",0,10)))))</f>
        <v>0</v>
      </c>
      <c r="P30" s="12">
        <f>IF(ISERROR(VLOOKUP($A30,BNT!$A:$H,7,FALSE)=TRUE),0,IF(VLOOKUP($A30,BNT!$A:$H,7,FALSE)="JA",2,0))</f>
        <v>0</v>
      </c>
      <c r="Q30" s="14">
        <f t="shared" si="1"/>
        <v>24</v>
      </c>
    </row>
    <row r="31" spans="1:17" x14ac:dyDescent="0.25">
      <c r="A31" s="25">
        <v>809</v>
      </c>
      <c r="B31" s="25" t="str">
        <f>VLOOKUP($A31,Para!$D$1:$E$996,2,FALSE)</f>
        <v>Rapid Raptors Langemark</v>
      </c>
      <c r="C31" s="18">
        <f>VLOOKUP($A31,'Score Algemeen'!$A$3:$S$968,5,FALSE)</f>
        <v>10</v>
      </c>
      <c r="D31" s="18">
        <f>VLOOKUP($A31,'Score Algemeen'!$A:$S,15,FALSE)</f>
        <v>3</v>
      </c>
      <c r="E31" s="18">
        <f>VLOOKUP($A31,'Score Algemeen'!$A:$S,19,FALSE)</f>
        <v>3</v>
      </c>
      <c r="F31" s="38">
        <f>IF(VLOOKUP($A31,Resultaten!$A:$P,14,FALSE)&gt;32,5,IF(VLOOKUP($A31,Resultaten!$A:$P,14,FALSE)&gt;22,10,IF(VLOOKUP($A31,Resultaten!$A:$P,14,FALSE)&gt;10,15,IF(VLOOKUP($A31,Resultaten!$A:$P,14,FALSE)&gt;6,20,IF(VLOOKUP($A31,Resultaten!$A:$P,14,FALSE)="",0,25)))))</f>
        <v>0</v>
      </c>
      <c r="G31" s="38">
        <f>IF(VLOOKUP($A31,Resultaten!$A:$P,7,FALSE)&gt;32,1,IF(VLOOKUP($A31,Resultaten!$A:$P,7,FALSE)&gt;22,2,IF(VLOOKUP($A31,Resultaten!$A:$P,7,FALSE)&gt;10,3,IF(VLOOKUP($A31,Resultaten!$A:$P,7,FALSE)&gt;6,4,IF(VLOOKUP($A31,Resultaten!$A:$P,7,FALSE)="",0,5)))))</f>
        <v>0</v>
      </c>
      <c r="H31" s="38">
        <f>IF(VLOOKUP($A31,Resultaten!$A:$P,15,FALSE)&gt;32,5,IF(VLOOKUP($A31,Resultaten!$A:$P,15,FALSE)&gt;22,10,IF(VLOOKUP($A31,Resultaten!$A:$P,15,FALSE)&gt;10,15,IF(VLOOKUP($A31,Resultaten!$A:$P,15,FALSE)&gt;6,20,IF(VLOOKUP($A31,Resultaten!$A:$P,15,FALSE)="",0,25)))))</f>
        <v>0</v>
      </c>
      <c r="I31" s="38">
        <f>IF(VLOOKUP($A31,Resultaten!$A:$P,8,FALSE)&gt;32,1,IF(VLOOKUP($A31,Resultaten!$A:$P,8,FALSE)&gt;22,2,IF(VLOOKUP($A31,Resultaten!$A:$P,8,FALSE)&gt;10,3,IF(VLOOKUP($A31,Resultaten!$A:$P,8,FALSE)&gt;6,4,IF(VLOOKUP($A31,Resultaten!$A:$P,8,FALSE)="",0,5)))))</f>
        <v>0</v>
      </c>
      <c r="J31" s="38">
        <f>IF(ISERROR(VLOOKUP($A31,BNT!$A:$H,8,FALSE)=TRUE),0,IF(VLOOKUP($A31,BNT!$A:$H,8,FALSE)="JA",2,0))</f>
        <v>0</v>
      </c>
      <c r="K31" s="38">
        <f>IF(ISERROR(VLOOKUP($A31,BNT!$A:$H,6,FALSE)=TRUE),0,IF(VLOOKUP($A31,BNT!$A:$H,6,FALSE)="JA",1,0))</f>
        <v>0</v>
      </c>
      <c r="L31" s="52">
        <f t="shared" si="0"/>
        <v>16</v>
      </c>
      <c r="M31" s="12">
        <f>IF(VLOOKUP($A31,Resultaten!$A:$P,15,FALSE)&gt;32,5,IF(VLOOKUP($A31,Resultaten!$A:$P,15,FALSE)&gt;22,10,IF(VLOOKUP($A31,Resultaten!$A:$P,15,FALSE)&gt;10,15,IF(VLOOKUP($A31,Resultaten!$A:$P,15,FALSE)&gt;6,20,IF(VLOOKUP($A31,Resultaten!$A:$P,15,FALSE)="",0,25)))))</f>
        <v>0</v>
      </c>
      <c r="N31" s="12">
        <f>IF(VLOOKUP($A31,Resultaten!$A:$P,16,FALSE)&gt;32,5,IF(VLOOKUP($A31,Resultaten!$A:$P,16,FALSE)&gt;22,10,IF(VLOOKUP($A31,Resultaten!$A:$P,16,FALSE)&gt;10,15,IF(VLOOKUP($A31,Resultaten!$A:$P,16,FALSE)&gt;6,20,IF(VLOOKUP($A31,Resultaten!$A:$P,16,FALSE)="",0,25)))))</f>
        <v>0</v>
      </c>
      <c r="O31" s="12">
        <f>IF(VLOOKUP($A31,Resultaten!$A:$P,9,FALSE)&gt;32,2,IF(VLOOKUP($A31,Resultaten!$A:$P,9,FALSE)&gt;22,4,IF(VLOOKUP($A31,Resultaten!$A:$P,9,FALSE)&gt;10,6,IF(VLOOKUP($A31,Resultaten!$A:$P,9,FALSE)&gt;6,8,IF(VLOOKUP($A31,Resultaten!$A:$P,9,FALSE)="",0,10)))))</f>
        <v>0</v>
      </c>
      <c r="P31" s="12">
        <f>IF(ISERROR(VLOOKUP($A31,BNT!$A:$H,7,FALSE)=TRUE),0,IF(VLOOKUP($A31,BNT!$A:$H,7,FALSE)="JA",2,0))</f>
        <v>0</v>
      </c>
      <c r="Q31" s="14">
        <f t="shared" si="1"/>
        <v>16</v>
      </c>
    </row>
    <row r="32" spans="1:17" x14ac:dyDescent="0.25">
      <c r="A32" s="25">
        <v>811</v>
      </c>
      <c r="B32" s="25" t="str">
        <f>VLOOKUP($A32,Para!$D$1:$E$996,2,FALSE)</f>
        <v>Koninklijke BBC Oostkamp</v>
      </c>
      <c r="C32" s="18">
        <f>VLOOKUP($A32,'Score Algemeen'!$A$3:$S$968,5,FALSE)</f>
        <v>8</v>
      </c>
      <c r="D32" s="18">
        <f>VLOOKUP($A32,'Score Algemeen'!$A:$S,15,FALSE)</f>
        <v>4</v>
      </c>
      <c r="E32" s="18">
        <f>VLOOKUP($A32,'Score Algemeen'!$A:$S,19,FALSE)</f>
        <v>8</v>
      </c>
      <c r="F32" s="38">
        <f>IF(VLOOKUP($A32,Resultaten!$A:$P,14,FALSE)&gt;32,5,IF(VLOOKUP($A32,Resultaten!$A:$P,14,FALSE)&gt;22,10,IF(VLOOKUP($A32,Resultaten!$A:$P,14,FALSE)&gt;10,15,IF(VLOOKUP($A32,Resultaten!$A:$P,14,FALSE)&gt;6,20,IF(VLOOKUP($A32,Resultaten!$A:$P,14,FALSE)="",0,25)))))</f>
        <v>0</v>
      </c>
      <c r="G32" s="38">
        <f>IF(VLOOKUP($A32,Resultaten!$A:$P,7,FALSE)&gt;32,1,IF(VLOOKUP($A32,Resultaten!$A:$P,7,FALSE)&gt;22,2,IF(VLOOKUP($A32,Resultaten!$A:$P,7,FALSE)&gt;10,3,IF(VLOOKUP($A32,Resultaten!$A:$P,7,FALSE)&gt;6,4,IF(VLOOKUP($A32,Resultaten!$A:$P,7,FALSE)="",0,5)))))</f>
        <v>0</v>
      </c>
      <c r="H32" s="38">
        <f>IF(VLOOKUP($A32,Resultaten!$A:$P,15,FALSE)&gt;32,5,IF(VLOOKUP($A32,Resultaten!$A:$P,15,FALSE)&gt;22,10,IF(VLOOKUP($A32,Resultaten!$A:$P,15,FALSE)&gt;10,15,IF(VLOOKUP($A32,Resultaten!$A:$P,15,FALSE)&gt;6,20,IF(VLOOKUP($A32,Resultaten!$A:$P,15,FALSE)="",0,25)))))</f>
        <v>0</v>
      </c>
      <c r="I32" s="38">
        <f>IF(VLOOKUP($A32,Resultaten!$A:$P,8,FALSE)&gt;32,1,IF(VLOOKUP($A32,Resultaten!$A:$P,8,FALSE)&gt;22,2,IF(VLOOKUP($A32,Resultaten!$A:$P,8,FALSE)&gt;10,3,IF(VLOOKUP($A32,Resultaten!$A:$P,8,FALSE)&gt;6,4,IF(VLOOKUP($A32,Resultaten!$A:$P,8,FALSE)="",0,5)))))</f>
        <v>0</v>
      </c>
      <c r="J32" s="38">
        <f>IF(ISERROR(VLOOKUP($A32,BNT!$A:$H,8,FALSE)=TRUE),0,IF(VLOOKUP($A32,BNT!$A:$H,8,FALSE)="JA",2,0))</f>
        <v>0</v>
      </c>
      <c r="K32" s="38">
        <f>IF(ISERROR(VLOOKUP($A32,BNT!$A:$H,6,FALSE)=TRUE),0,IF(VLOOKUP($A32,BNT!$A:$H,6,FALSE)="JA",1,0))</f>
        <v>0</v>
      </c>
      <c r="L32" s="52">
        <f t="shared" si="0"/>
        <v>20</v>
      </c>
      <c r="M32" s="12">
        <f>IF(VLOOKUP($A32,Resultaten!$A:$P,15,FALSE)&gt;32,5,IF(VLOOKUP($A32,Resultaten!$A:$P,15,FALSE)&gt;22,10,IF(VLOOKUP($A32,Resultaten!$A:$P,15,FALSE)&gt;10,15,IF(VLOOKUP($A32,Resultaten!$A:$P,15,FALSE)&gt;6,20,IF(VLOOKUP($A32,Resultaten!$A:$P,15,FALSE)="",0,25)))))</f>
        <v>0</v>
      </c>
      <c r="N32" s="12">
        <f>IF(VLOOKUP($A32,Resultaten!$A:$P,16,FALSE)&gt;32,5,IF(VLOOKUP($A32,Resultaten!$A:$P,16,FALSE)&gt;22,10,IF(VLOOKUP($A32,Resultaten!$A:$P,16,FALSE)&gt;10,15,IF(VLOOKUP($A32,Resultaten!$A:$P,16,FALSE)&gt;6,20,IF(VLOOKUP($A32,Resultaten!$A:$P,16,FALSE)="",0,25)))))</f>
        <v>0</v>
      </c>
      <c r="O32" s="12">
        <f>IF(VLOOKUP($A32,Resultaten!$A:$P,9,FALSE)&gt;32,2,IF(VLOOKUP($A32,Resultaten!$A:$P,9,FALSE)&gt;22,4,IF(VLOOKUP($A32,Resultaten!$A:$P,9,FALSE)&gt;10,6,IF(VLOOKUP($A32,Resultaten!$A:$P,9,FALSE)&gt;6,8,IF(VLOOKUP($A32,Resultaten!$A:$P,9,FALSE)="",0,10)))))</f>
        <v>0</v>
      </c>
      <c r="P32" s="12">
        <f>IF(ISERROR(VLOOKUP($A32,BNT!$A:$H,7,FALSE)=TRUE),0,IF(VLOOKUP($A32,BNT!$A:$H,7,FALSE)="JA",2,0))</f>
        <v>0</v>
      </c>
      <c r="Q32" s="14">
        <f t="shared" si="1"/>
        <v>20</v>
      </c>
    </row>
    <row r="33" spans="1:17" x14ac:dyDescent="0.25">
      <c r="A33" s="25">
        <v>816</v>
      </c>
      <c r="B33" s="25" t="str">
        <f>VLOOKUP($A33,Para!$D$1:$E$996,2,FALSE)</f>
        <v>KBBC Miners Beringen</v>
      </c>
      <c r="C33" s="18">
        <f>VLOOKUP($A33,'Score Algemeen'!$A$3:$S$968,5,FALSE)</f>
        <v>10</v>
      </c>
      <c r="D33" s="18">
        <f>VLOOKUP($A33,'Score Algemeen'!$A:$S,15,FALSE)</f>
        <v>5</v>
      </c>
      <c r="E33" s="18">
        <f>VLOOKUP($A33,'Score Algemeen'!$A:$S,19,FALSE)</f>
        <v>6</v>
      </c>
      <c r="F33" s="38">
        <f>IF(VLOOKUP($A33,Resultaten!$A:$P,14,FALSE)&gt;32,5,IF(VLOOKUP($A33,Resultaten!$A:$P,14,FALSE)&gt;22,10,IF(VLOOKUP($A33,Resultaten!$A:$P,14,FALSE)&gt;10,15,IF(VLOOKUP($A33,Resultaten!$A:$P,14,FALSE)&gt;6,20,IF(VLOOKUP($A33,Resultaten!$A:$P,14,FALSE)="",0,25)))))</f>
        <v>0</v>
      </c>
      <c r="G33" s="38">
        <f>IF(VLOOKUP($A33,Resultaten!$A:$P,7,FALSE)&gt;32,1,IF(VLOOKUP($A33,Resultaten!$A:$P,7,FALSE)&gt;22,2,IF(VLOOKUP($A33,Resultaten!$A:$P,7,FALSE)&gt;10,3,IF(VLOOKUP($A33,Resultaten!$A:$P,7,FALSE)&gt;6,4,IF(VLOOKUP($A33,Resultaten!$A:$P,7,FALSE)="",0,5)))))</f>
        <v>0</v>
      </c>
      <c r="H33" s="38">
        <f>IF(VLOOKUP($A33,Resultaten!$A:$P,15,FALSE)&gt;32,5,IF(VLOOKUP($A33,Resultaten!$A:$P,15,FALSE)&gt;22,10,IF(VLOOKUP($A33,Resultaten!$A:$P,15,FALSE)&gt;10,15,IF(VLOOKUP($A33,Resultaten!$A:$P,15,FALSE)&gt;6,20,IF(VLOOKUP($A33,Resultaten!$A:$P,15,FALSE)="",0,25)))))</f>
        <v>0</v>
      </c>
      <c r="I33" s="38">
        <f>IF(VLOOKUP($A33,Resultaten!$A:$P,8,FALSE)&gt;32,1,IF(VLOOKUP($A33,Resultaten!$A:$P,8,FALSE)&gt;22,2,IF(VLOOKUP($A33,Resultaten!$A:$P,8,FALSE)&gt;10,3,IF(VLOOKUP($A33,Resultaten!$A:$P,8,FALSE)&gt;6,4,IF(VLOOKUP($A33,Resultaten!$A:$P,8,FALSE)="",0,5)))))</f>
        <v>0</v>
      </c>
      <c r="J33" s="38">
        <f>IF(ISERROR(VLOOKUP($A33,BNT!$A:$H,8,FALSE)=TRUE),0,IF(VLOOKUP($A33,BNT!$A:$H,8,FALSE)="JA",2,0))</f>
        <v>0</v>
      </c>
      <c r="K33" s="38">
        <f>IF(ISERROR(VLOOKUP($A33,BNT!$A:$H,6,FALSE)=TRUE),0,IF(VLOOKUP($A33,BNT!$A:$H,6,FALSE)="JA",1,0))</f>
        <v>0</v>
      </c>
      <c r="L33" s="52">
        <f t="shared" si="0"/>
        <v>21</v>
      </c>
      <c r="M33" s="12">
        <f>IF(VLOOKUP($A33,Resultaten!$A:$P,15,FALSE)&gt;32,5,IF(VLOOKUP($A33,Resultaten!$A:$P,15,FALSE)&gt;22,10,IF(VLOOKUP($A33,Resultaten!$A:$P,15,FALSE)&gt;10,15,IF(VLOOKUP($A33,Resultaten!$A:$P,15,FALSE)&gt;6,20,IF(VLOOKUP($A33,Resultaten!$A:$P,15,FALSE)="",0,25)))))</f>
        <v>0</v>
      </c>
      <c r="N33" s="12">
        <f>IF(VLOOKUP($A33,Resultaten!$A:$P,16,FALSE)&gt;32,5,IF(VLOOKUP($A33,Resultaten!$A:$P,16,FALSE)&gt;22,10,IF(VLOOKUP($A33,Resultaten!$A:$P,16,FALSE)&gt;10,15,IF(VLOOKUP($A33,Resultaten!$A:$P,16,FALSE)&gt;6,20,IF(VLOOKUP($A33,Resultaten!$A:$P,16,FALSE)="",0,25)))))</f>
        <v>0</v>
      </c>
      <c r="O33" s="12">
        <f>IF(VLOOKUP($A33,Resultaten!$A:$P,9,FALSE)&gt;32,2,IF(VLOOKUP($A33,Resultaten!$A:$P,9,FALSE)&gt;22,4,IF(VLOOKUP($A33,Resultaten!$A:$P,9,FALSE)&gt;10,6,IF(VLOOKUP($A33,Resultaten!$A:$P,9,FALSE)&gt;6,8,IF(VLOOKUP($A33,Resultaten!$A:$P,9,FALSE)="",0,10)))))</f>
        <v>0</v>
      </c>
      <c r="P33" s="12">
        <f>IF(ISERROR(VLOOKUP($A33,BNT!$A:$H,7,FALSE)=TRUE),0,IF(VLOOKUP($A33,BNT!$A:$H,7,FALSE)="JA",2,0))</f>
        <v>0</v>
      </c>
      <c r="Q33" s="14">
        <f t="shared" si="1"/>
        <v>21</v>
      </c>
    </row>
    <row r="34" spans="1:17" x14ac:dyDescent="0.25">
      <c r="A34" s="25">
        <v>837</v>
      </c>
      <c r="B34" s="25" t="str">
        <f>VLOOKUP($A34,Para!$D$1:$E$996,2,FALSE)</f>
        <v>Kon BBC De Panne vzw</v>
      </c>
      <c r="C34" s="18">
        <f>VLOOKUP($A34,'Score Algemeen'!$A$3:$S$968,5,FALSE)</f>
        <v>10</v>
      </c>
      <c r="D34" s="18">
        <f>VLOOKUP($A34,'Score Algemeen'!$A:$S,15,FALSE)</f>
        <v>4</v>
      </c>
      <c r="E34" s="18">
        <f>VLOOKUP($A34,'Score Algemeen'!$A:$S,19,FALSE)</f>
        <v>8</v>
      </c>
      <c r="F34" s="38">
        <f>IF(VLOOKUP($A34,Resultaten!$A:$P,14,FALSE)&gt;32,5,IF(VLOOKUP($A34,Resultaten!$A:$P,14,FALSE)&gt;22,10,IF(VLOOKUP($A34,Resultaten!$A:$P,14,FALSE)&gt;10,15,IF(VLOOKUP($A34,Resultaten!$A:$P,14,FALSE)&gt;6,20,IF(VLOOKUP($A34,Resultaten!$A:$P,14,FALSE)="",0,25)))))</f>
        <v>15</v>
      </c>
      <c r="G34" s="38">
        <f>IF(VLOOKUP($A34,Resultaten!$A:$P,7,FALSE)&gt;32,1,IF(VLOOKUP($A34,Resultaten!$A:$P,7,FALSE)&gt;22,2,IF(VLOOKUP($A34,Resultaten!$A:$P,7,FALSE)&gt;10,3,IF(VLOOKUP($A34,Resultaten!$A:$P,7,FALSE)&gt;6,4,IF(VLOOKUP($A34,Resultaten!$A:$P,7,FALSE)="",0,5)))))</f>
        <v>3</v>
      </c>
      <c r="H34" s="38">
        <f>IF(VLOOKUP($A34,Resultaten!$A:$P,15,FALSE)&gt;32,5,IF(VLOOKUP($A34,Resultaten!$A:$P,15,FALSE)&gt;22,10,IF(VLOOKUP($A34,Resultaten!$A:$P,15,FALSE)&gt;10,15,IF(VLOOKUP($A34,Resultaten!$A:$P,15,FALSE)&gt;6,20,IF(VLOOKUP($A34,Resultaten!$A:$P,15,FALSE)="",0,25)))))</f>
        <v>5</v>
      </c>
      <c r="I34" s="38">
        <f>IF(VLOOKUP($A34,Resultaten!$A:$P,8,FALSE)&gt;32,1,IF(VLOOKUP($A34,Resultaten!$A:$P,8,FALSE)&gt;22,2,IF(VLOOKUP($A34,Resultaten!$A:$P,8,FALSE)&gt;10,3,IF(VLOOKUP($A34,Resultaten!$A:$P,8,FALSE)&gt;6,4,IF(VLOOKUP($A34,Resultaten!$A:$P,8,FALSE)="",0,5)))))</f>
        <v>4</v>
      </c>
      <c r="J34" s="38">
        <f>IF(ISERROR(VLOOKUP($A34,BNT!$A:$H,8,FALSE)=TRUE),0,IF(VLOOKUP($A34,BNT!$A:$H,8,FALSE)="JA",2,0))</f>
        <v>0</v>
      </c>
      <c r="K34" s="38">
        <f>IF(ISERROR(VLOOKUP($A34,BNT!$A:$H,6,FALSE)=TRUE),0,IF(VLOOKUP($A34,BNT!$A:$H,6,FALSE)="JA",1,0))</f>
        <v>0</v>
      </c>
      <c r="L34" s="52">
        <f t="shared" si="0"/>
        <v>49</v>
      </c>
      <c r="M34" s="12">
        <f>IF(VLOOKUP($A34,Resultaten!$A:$P,15,FALSE)&gt;32,5,IF(VLOOKUP($A34,Resultaten!$A:$P,15,FALSE)&gt;22,10,IF(VLOOKUP($A34,Resultaten!$A:$P,15,FALSE)&gt;10,15,IF(VLOOKUP($A34,Resultaten!$A:$P,15,FALSE)&gt;6,20,IF(VLOOKUP($A34,Resultaten!$A:$P,15,FALSE)="",0,25)))))</f>
        <v>5</v>
      </c>
      <c r="N34" s="12">
        <f>IF(VLOOKUP($A34,Resultaten!$A:$P,16,FALSE)&gt;32,5,IF(VLOOKUP($A34,Resultaten!$A:$P,16,FALSE)&gt;22,10,IF(VLOOKUP($A34,Resultaten!$A:$P,16,FALSE)&gt;10,15,IF(VLOOKUP($A34,Resultaten!$A:$P,16,FALSE)&gt;6,20,IF(VLOOKUP($A34,Resultaten!$A:$P,16,FALSE)="",0,25)))))</f>
        <v>5</v>
      </c>
      <c r="O34" s="12">
        <f>IF(VLOOKUP($A34,Resultaten!$A:$P,9,FALSE)&gt;32,2,IF(VLOOKUP($A34,Resultaten!$A:$P,9,FALSE)&gt;22,4,IF(VLOOKUP($A34,Resultaten!$A:$P,9,FALSE)&gt;10,6,IF(VLOOKUP($A34,Resultaten!$A:$P,9,FALSE)&gt;6,8,IF(VLOOKUP($A34,Resultaten!$A:$P,9,FALSE)="",0,10)))))</f>
        <v>2</v>
      </c>
      <c r="P34" s="12">
        <f>IF(ISERROR(VLOOKUP($A34,BNT!$A:$H,7,FALSE)=TRUE),0,IF(VLOOKUP($A34,BNT!$A:$H,7,FALSE)="JA",2,0))</f>
        <v>0</v>
      </c>
      <c r="Q34" s="14">
        <f t="shared" si="1"/>
        <v>34</v>
      </c>
    </row>
    <row r="35" spans="1:17" x14ac:dyDescent="0.25">
      <c r="A35" s="25">
        <v>844</v>
      </c>
      <c r="B35" s="25" t="str">
        <f>VLOOKUP($A35,Para!$D$1:$E$996,2,FALSE)</f>
        <v>Koninklijke Herentalse BBC</v>
      </c>
      <c r="C35" s="18">
        <f>VLOOKUP($A35,'Score Algemeen'!$A$3:$S$968,5,FALSE)</f>
        <v>8</v>
      </c>
      <c r="D35" s="18">
        <f>VLOOKUP($A35,'Score Algemeen'!$A:$S,15,FALSE)</f>
        <v>2</v>
      </c>
      <c r="E35" s="18">
        <f>VLOOKUP($A35,'Score Algemeen'!$A:$S,19,FALSE)</f>
        <v>8</v>
      </c>
      <c r="F35" s="38">
        <f>IF(VLOOKUP($A35,Resultaten!$A:$P,14,FALSE)&gt;32,5,IF(VLOOKUP($A35,Resultaten!$A:$P,14,FALSE)&gt;22,10,IF(VLOOKUP($A35,Resultaten!$A:$P,14,FALSE)&gt;10,15,IF(VLOOKUP($A35,Resultaten!$A:$P,14,FALSE)&gt;6,20,IF(VLOOKUP($A35,Resultaten!$A:$P,14,FALSE)="",0,25)))))</f>
        <v>0</v>
      </c>
      <c r="G35" s="38">
        <f>IF(VLOOKUP($A35,Resultaten!$A:$P,7,FALSE)&gt;32,1,IF(VLOOKUP($A35,Resultaten!$A:$P,7,FALSE)&gt;22,2,IF(VLOOKUP($A35,Resultaten!$A:$P,7,FALSE)&gt;10,3,IF(VLOOKUP($A35,Resultaten!$A:$P,7,FALSE)&gt;6,4,IF(VLOOKUP($A35,Resultaten!$A:$P,7,FALSE)="",0,5)))))</f>
        <v>0</v>
      </c>
      <c r="H35" s="38">
        <f>IF(VLOOKUP($A35,Resultaten!$A:$P,15,FALSE)&gt;32,5,IF(VLOOKUP($A35,Resultaten!$A:$P,15,FALSE)&gt;22,10,IF(VLOOKUP($A35,Resultaten!$A:$P,15,FALSE)&gt;10,15,IF(VLOOKUP($A35,Resultaten!$A:$P,15,FALSE)&gt;6,20,IF(VLOOKUP($A35,Resultaten!$A:$P,15,FALSE)="",0,25)))))</f>
        <v>0</v>
      </c>
      <c r="I35" s="38">
        <f>IF(VLOOKUP($A35,Resultaten!$A:$P,8,FALSE)&gt;32,1,IF(VLOOKUP($A35,Resultaten!$A:$P,8,FALSE)&gt;22,2,IF(VLOOKUP($A35,Resultaten!$A:$P,8,FALSE)&gt;10,3,IF(VLOOKUP($A35,Resultaten!$A:$P,8,FALSE)&gt;6,4,IF(VLOOKUP($A35,Resultaten!$A:$P,8,FALSE)="",0,5)))))</f>
        <v>0</v>
      </c>
      <c r="J35" s="38">
        <f>IF(ISERROR(VLOOKUP($A35,BNT!$A:$H,8,FALSE)=TRUE),0,IF(VLOOKUP($A35,BNT!$A:$H,8,FALSE)="JA",2,0))</f>
        <v>0</v>
      </c>
      <c r="K35" s="38">
        <f>IF(ISERROR(VLOOKUP($A35,BNT!$A:$H,6,FALSE)=TRUE),0,IF(VLOOKUP($A35,BNT!$A:$H,6,FALSE)="JA",1,0))</f>
        <v>0</v>
      </c>
      <c r="L35" s="52">
        <f t="shared" si="0"/>
        <v>18</v>
      </c>
      <c r="M35" s="12">
        <f>IF(VLOOKUP($A35,Resultaten!$A:$P,15,FALSE)&gt;32,5,IF(VLOOKUP($A35,Resultaten!$A:$P,15,FALSE)&gt;22,10,IF(VLOOKUP($A35,Resultaten!$A:$P,15,FALSE)&gt;10,15,IF(VLOOKUP($A35,Resultaten!$A:$P,15,FALSE)&gt;6,20,IF(VLOOKUP($A35,Resultaten!$A:$P,15,FALSE)="",0,25)))))</f>
        <v>0</v>
      </c>
      <c r="N35" s="12">
        <f>IF(VLOOKUP($A35,Resultaten!$A:$P,16,FALSE)&gt;32,5,IF(VLOOKUP($A35,Resultaten!$A:$P,16,FALSE)&gt;22,10,IF(VLOOKUP($A35,Resultaten!$A:$P,16,FALSE)&gt;10,15,IF(VLOOKUP($A35,Resultaten!$A:$P,16,FALSE)&gt;6,20,IF(VLOOKUP($A35,Resultaten!$A:$P,16,FALSE)="",0,25)))))</f>
        <v>0</v>
      </c>
      <c r="O35" s="12">
        <f>IF(VLOOKUP($A35,Resultaten!$A:$P,9,FALSE)&gt;32,2,IF(VLOOKUP($A35,Resultaten!$A:$P,9,FALSE)&gt;22,4,IF(VLOOKUP($A35,Resultaten!$A:$P,9,FALSE)&gt;10,6,IF(VLOOKUP($A35,Resultaten!$A:$P,9,FALSE)&gt;6,8,IF(VLOOKUP($A35,Resultaten!$A:$P,9,FALSE)="",0,10)))))</f>
        <v>0</v>
      </c>
      <c r="P35" s="12">
        <f>IF(ISERROR(VLOOKUP($A35,BNT!$A:$H,7,FALSE)=TRUE),0,IF(VLOOKUP($A35,BNT!$A:$H,7,FALSE)="JA",2,0))</f>
        <v>0</v>
      </c>
      <c r="Q35" s="14">
        <f t="shared" si="1"/>
        <v>18</v>
      </c>
    </row>
    <row r="36" spans="1:17" x14ac:dyDescent="0.25">
      <c r="A36" s="25">
        <v>853</v>
      </c>
      <c r="B36" s="25" t="str">
        <f>VLOOKUP($A36,Para!$D$1:$E$996,2,FALSE)</f>
        <v>KBBC Zolder vzw</v>
      </c>
      <c r="C36" s="18">
        <f>VLOOKUP($A36,'Score Algemeen'!$A$3:$S$968,5,FALSE)</f>
        <v>10</v>
      </c>
      <c r="D36" s="18">
        <f>VLOOKUP($A36,'Score Algemeen'!$A:$S,15,FALSE)</f>
        <v>4</v>
      </c>
      <c r="E36" s="18">
        <f>VLOOKUP($A36,'Score Algemeen'!$A:$S,19,FALSE)</f>
        <v>4</v>
      </c>
      <c r="F36" s="38">
        <f>IF(VLOOKUP($A36,Resultaten!$A:$P,14,FALSE)&gt;32,5,IF(VLOOKUP($A36,Resultaten!$A:$P,14,FALSE)&gt;22,10,IF(VLOOKUP($A36,Resultaten!$A:$P,14,FALSE)&gt;10,15,IF(VLOOKUP($A36,Resultaten!$A:$P,14,FALSE)&gt;6,20,IF(VLOOKUP($A36,Resultaten!$A:$P,14,FALSE)="",0,25)))))</f>
        <v>0</v>
      </c>
      <c r="G36" s="38">
        <f>IF(VLOOKUP($A36,Resultaten!$A:$P,7,FALSE)&gt;32,1,IF(VLOOKUP($A36,Resultaten!$A:$P,7,FALSE)&gt;22,2,IF(VLOOKUP($A36,Resultaten!$A:$P,7,FALSE)&gt;10,3,IF(VLOOKUP($A36,Resultaten!$A:$P,7,FALSE)&gt;6,4,IF(VLOOKUP($A36,Resultaten!$A:$P,7,FALSE)="",0,5)))))</f>
        <v>0</v>
      </c>
      <c r="H36" s="38">
        <f>IF(VLOOKUP($A36,Resultaten!$A:$P,15,FALSE)&gt;32,5,IF(VLOOKUP($A36,Resultaten!$A:$P,15,FALSE)&gt;22,10,IF(VLOOKUP($A36,Resultaten!$A:$P,15,FALSE)&gt;10,15,IF(VLOOKUP($A36,Resultaten!$A:$P,15,FALSE)&gt;6,20,IF(VLOOKUP($A36,Resultaten!$A:$P,15,FALSE)="",0,25)))))</f>
        <v>0</v>
      </c>
      <c r="I36" s="38">
        <f>IF(VLOOKUP($A36,Resultaten!$A:$P,8,FALSE)&gt;32,1,IF(VLOOKUP($A36,Resultaten!$A:$P,8,FALSE)&gt;22,2,IF(VLOOKUP($A36,Resultaten!$A:$P,8,FALSE)&gt;10,3,IF(VLOOKUP($A36,Resultaten!$A:$P,8,FALSE)&gt;6,4,IF(VLOOKUP($A36,Resultaten!$A:$P,8,FALSE)="",0,5)))))</f>
        <v>0</v>
      </c>
      <c r="J36" s="38">
        <f>IF(ISERROR(VLOOKUP($A36,BNT!$A:$H,8,FALSE)=TRUE),0,IF(VLOOKUP($A36,BNT!$A:$H,8,FALSE)="JA",2,0))</f>
        <v>0</v>
      </c>
      <c r="K36" s="38">
        <f>IF(ISERROR(VLOOKUP($A36,BNT!$A:$H,6,FALSE)=TRUE),0,IF(VLOOKUP($A36,BNT!$A:$H,6,FALSE)="JA",1,0))</f>
        <v>0</v>
      </c>
      <c r="L36" s="52">
        <f t="shared" si="0"/>
        <v>18</v>
      </c>
      <c r="M36" s="12">
        <f>IF(VLOOKUP($A36,Resultaten!$A:$P,15,FALSE)&gt;32,5,IF(VLOOKUP($A36,Resultaten!$A:$P,15,FALSE)&gt;22,10,IF(VLOOKUP($A36,Resultaten!$A:$P,15,FALSE)&gt;10,15,IF(VLOOKUP($A36,Resultaten!$A:$P,15,FALSE)&gt;6,20,IF(VLOOKUP($A36,Resultaten!$A:$P,15,FALSE)="",0,25)))))</f>
        <v>0</v>
      </c>
      <c r="N36" s="12">
        <f>IF(VLOOKUP($A36,Resultaten!$A:$P,16,FALSE)&gt;32,5,IF(VLOOKUP($A36,Resultaten!$A:$P,16,FALSE)&gt;22,10,IF(VLOOKUP($A36,Resultaten!$A:$P,16,FALSE)&gt;10,15,IF(VLOOKUP($A36,Resultaten!$A:$P,16,FALSE)&gt;6,20,IF(VLOOKUP($A36,Resultaten!$A:$P,16,FALSE)="",0,25)))))</f>
        <v>0</v>
      </c>
      <c r="O36" s="12">
        <f>IF(VLOOKUP($A36,Resultaten!$A:$P,9,FALSE)&gt;32,2,IF(VLOOKUP($A36,Resultaten!$A:$P,9,FALSE)&gt;22,4,IF(VLOOKUP($A36,Resultaten!$A:$P,9,FALSE)&gt;10,6,IF(VLOOKUP($A36,Resultaten!$A:$P,9,FALSE)&gt;6,8,IF(VLOOKUP($A36,Resultaten!$A:$P,9,FALSE)="",0,10)))))</f>
        <v>0</v>
      </c>
      <c r="P36" s="12">
        <f>IF(ISERROR(VLOOKUP($A36,BNT!$A:$H,7,FALSE)=TRUE),0,IF(VLOOKUP($A36,BNT!$A:$H,7,FALSE)="JA",2,0))</f>
        <v>0</v>
      </c>
      <c r="Q36" s="14">
        <f t="shared" si="1"/>
        <v>18</v>
      </c>
    </row>
    <row r="37" spans="1:17" x14ac:dyDescent="0.25">
      <c r="A37" s="25">
        <v>908</v>
      </c>
      <c r="B37" s="25" t="str">
        <f>VLOOKUP($A37,Para!$D$1:$E$996,2,FALSE)</f>
        <v>BC Digiresto Knokke-Heist</v>
      </c>
      <c r="C37" s="18">
        <f>VLOOKUP($A37,'Score Algemeen'!$A$3:$S$968,5,FALSE)</f>
        <v>10</v>
      </c>
      <c r="D37" s="18">
        <f>VLOOKUP($A37,'Score Algemeen'!$A:$S,15,FALSE)</f>
        <v>3</v>
      </c>
      <c r="E37" s="18">
        <f>VLOOKUP($A37,'Score Algemeen'!$A:$S,19,FALSE)</f>
        <v>4</v>
      </c>
      <c r="F37" s="38">
        <f>IF(VLOOKUP($A37,Resultaten!$A:$P,14,FALSE)&gt;32,5,IF(VLOOKUP($A37,Resultaten!$A:$P,14,FALSE)&gt;22,10,IF(VLOOKUP($A37,Resultaten!$A:$P,14,FALSE)&gt;10,15,IF(VLOOKUP($A37,Resultaten!$A:$P,14,FALSE)&gt;6,20,IF(VLOOKUP($A37,Resultaten!$A:$P,14,FALSE)="",0,25)))))</f>
        <v>0</v>
      </c>
      <c r="G37" s="38">
        <f>IF(VLOOKUP($A37,Resultaten!$A:$P,7,FALSE)&gt;32,1,IF(VLOOKUP($A37,Resultaten!$A:$P,7,FALSE)&gt;22,2,IF(VLOOKUP($A37,Resultaten!$A:$P,7,FALSE)&gt;10,3,IF(VLOOKUP($A37,Resultaten!$A:$P,7,FALSE)&gt;6,4,IF(VLOOKUP($A37,Resultaten!$A:$P,7,FALSE)="",0,5)))))</f>
        <v>0</v>
      </c>
      <c r="H37" s="38">
        <f>IF(VLOOKUP($A37,Resultaten!$A:$P,15,FALSE)&gt;32,5,IF(VLOOKUP($A37,Resultaten!$A:$P,15,FALSE)&gt;22,10,IF(VLOOKUP($A37,Resultaten!$A:$P,15,FALSE)&gt;10,15,IF(VLOOKUP($A37,Resultaten!$A:$P,15,FALSE)&gt;6,20,IF(VLOOKUP($A37,Resultaten!$A:$P,15,FALSE)="",0,25)))))</f>
        <v>0</v>
      </c>
      <c r="I37" s="38">
        <f>IF(VLOOKUP($A37,Resultaten!$A:$P,8,FALSE)&gt;32,1,IF(VLOOKUP($A37,Resultaten!$A:$P,8,FALSE)&gt;22,2,IF(VLOOKUP($A37,Resultaten!$A:$P,8,FALSE)&gt;10,3,IF(VLOOKUP($A37,Resultaten!$A:$P,8,FALSE)&gt;6,4,IF(VLOOKUP($A37,Resultaten!$A:$P,8,FALSE)="",0,5)))))</f>
        <v>0</v>
      </c>
      <c r="J37" s="38">
        <f>IF(ISERROR(VLOOKUP($A37,BNT!$A:$H,8,FALSE)=TRUE),0,IF(VLOOKUP($A37,BNT!$A:$H,8,FALSE)="JA",2,0))</f>
        <v>0</v>
      </c>
      <c r="K37" s="38">
        <f>IF(ISERROR(VLOOKUP($A37,BNT!$A:$H,6,FALSE)=TRUE),0,IF(VLOOKUP($A37,BNT!$A:$H,6,FALSE)="JA",1,0))</f>
        <v>0</v>
      </c>
      <c r="L37" s="52">
        <f t="shared" si="0"/>
        <v>17</v>
      </c>
      <c r="M37" s="12">
        <f>IF(VLOOKUP($A37,Resultaten!$A:$P,15,FALSE)&gt;32,5,IF(VLOOKUP($A37,Resultaten!$A:$P,15,FALSE)&gt;22,10,IF(VLOOKUP($A37,Resultaten!$A:$P,15,FALSE)&gt;10,15,IF(VLOOKUP($A37,Resultaten!$A:$P,15,FALSE)&gt;6,20,IF(VLOOKUP($A37,Resultaten!$A:$P,15,FALSE)="",0,25)))))</f>
        <v>0</v>
      </c>
      <c r="N37" s="12">
        <f>IF(VLOOKUP($A37,Resultaten!$A:$P,16,FALSE)&gt;32,5,IF(VLOOKUP($A37,Resultaten!$A:$P,16,FALSE)&gt;22,10,IF(VLOOKUP($A37,Resultaten!$A:$P,16,FALSE)&gt;10,15,IF(VLOOKUP($A37,Resultaten!$A:$P,16,FALSE)&gt;6,20,IF(VLOOKUP($A37,Resultaten!$A:$P,16,FALSE)="",0,25)))))</f>
        <v>0</v>
      </c>
      <c r="O37" s="12">
        <f>IF(VLOOKUP($A37,Resultaten!$A:$P,9,FALSE)&gt;32,2,IF(VLOOKUP($A37,Resultaten!$A:$P,9,FALSE)&gt;22,4,IF(VLOOKUP($A37,Resultaten!$A:$P,9,FALSE)&gt;10,6,IF(VLOOKUP($A37,Resultaten!$A:$P,9,FALSE)&gt;6,8,IF(VLOOKUP($A37,Resultaten!$A:$P,9,FALSE)="",0,10)))))</f>
        <v>0</v>
      </c>
      <c r="P37" s="12">
        <f>IF(ISERROR(VLOOKUP($A37,BNT!$A:$H,7,FALSE)=TRUE),0,IF(VLOOKUP($A37,BNT!$A:$H,7,FALSE)="JA",2,0))</f>
        <v>0</v>
      </c>
      <c r="Q37" s="14">
        <f t="shared" si="1"/>
        <v>17</v>
      </c>
    </row>
    <row r="38" spans="1:17" x14ac:dyDescent="0.25">
      <c r="A38" s="25">
        <v>936</v>
      </c>
      <c r="B38" s="25" t="str">
        <f>VLOOKUP($A38,Para!$D$1:$E$996,2,FALSE)</f>
        <v>Hasselt BT</v>
      </c>
      <c r="C38" s="18">
        <f>VLOOKUP($A38,'Score Algemeen'!$A$3:$S$968,5,FALSE)</f>
        <v>10</v>
      </c>
      <c r="D38" s="18">
        <f>VLOOKUP($A38,'Score Algemeen'!$A:$S,15,FALSE)</f>
        <v>10</v>
      </c>
      <c r="E38" s="18">
        <f>VLOOKUP($A38,'Score Algemeen'!$A:$S,19,FALSE)</f>
        <v>8</v>
      </c>
      <c r="F38" s="38">
        <f>IF(VLOOKUP($A38,Resultaten!$A:$P,14,FALSE)&gt;32,5,IF(VLOOKUP($A38,Resultaten!$A:$P,14,FALSE)&gt;22,10,IF(VLOOKUP($A38,Resultaten!$A:$P,14,FALSE)&gt;10,15,IF(VLOOKUP($A38,Resultaten!$A:$P,14,FALSE)&gt;6,20,IF(VLOOKUP($A38,Resultaten!$A:$P,14,FALSE)="",0,25)))))</f>
        <v>5</v>
      </c>
      <c r="G38" s="38">
        <f>IF(VLOOKUP($A38,Resultaten!$A:$P,7,FALSE)&gt;32,1,IF(VLOOKUP($A38,Resultaten!$A:$P,7,FALSE)&gt;22,2,IF(VLOOKUP($A38,Resultaten!$A:$P,7,FALSE)&gt;10,3,IF(VLOOKUP($A38,Resultaten!$A:$P,7,FALSE)&gt;6,4,IF(VLOOKUP($A38,Resultaten!$A:$P,7,FALSE)="",0,5)))))</f>
        <v>4</v>
      </c>
      <c r="H38" s="38">
        <f>IF(VLOOKUP($A38,Resultaten!$A:$P,15,FALSE)&gt;32,5,IF(VLOOKUP($A38,Resultaten!$A:$P,15,FALSE)&gt;22,10,IF(VLOOKUP($A38,Resultaten!$A:$P,15,FALSE)&gt;10,15,IF(VLOOKUP($A38,Resultaten!$A:$P,15,FALSE)&gt;6,20,IF(VLOOKUP($A38,Resultaten!$A:$P,15,FALSE)="",0,25)))))</f>
        <v>15</v>
      </c>
      <c r="I38" s="38">
        <f>IF(VLOOKUP($A38,Resultaten!$A:$P,8,FALSE)&gt;32,1,IF(VLOOKUP($A38,Resultaten!$A:$P,8,FALSE)&gt;22,2,IF(VLOOKUP($A38,Resultaten!$A:$P,8,FALSE)&gt;10,3,IF(VLOOKUP($A38,Resultaten!$A:$P,8,FALSE)&gt;6,4,IF(VLOOKUP($A38,Resultaten!$A:$P,8,FALSE)="",0,5)))))</f>
        <v>5</v>
      </c>
      <c r="J38" s="38">
        <f>IF(ISERROR(VLOOKUP($A38,BNT!$A:$H,8,FALSE)=TRUE),0,IF(VLOOKUP($A38,BNT!$A:$H,8,FALSE)="JA",2,0))</f>
        <v>0</v>
      </c>
      <c r="K38" s="38">
        <f>IF(ISERROR(VLOOKUP($A38,BNT!$A:$H,6,FALSE)=TRUE),0,IF(VLOOKUP($A38,BNT!$A:$H,6,FALSE)="JA",1,0))</f>
        <v>0</v>
      </c>
      <c r="L38" s="52">
        <f t="shared" si="0"/>
        <v>57</v>
      </c>
      <c r="M38" s="12">
        <f>IF(VLOOKUP($A38,Resultaten!$A:$P,15,FALSE)&gt;32,5,IF(VLOOKUP($A38,Resultaten!$A:$P,15,FALSE)&gt;22,10,IF(VLOOKUP($A38,Resultaten!$A:$P,15,FALSE)&gt;10,15,IF(VLOOKUP($A38,Resultaten!$A:$P,15,FALSE)&gt;6,20,IF(VLOOKUP($A38,Resultaten!$A:$P,15,FALSE)="",0,25)))))</f>
        <v>15</v>
      </c>
      <c r="N38" s="12">
        <f>IF(VLOOKUP($A38,Resultaten!$A:$P,16,FALSE)&gt;32,5,IF(VLOOKUP($A38,Resultaten!$A:$P,16,FALSE)&gt;22,10,IF(VLOOKUP($A38,Resultaten!$A:$P,16,FALSE)&gt;10,15,IF(VLOOKUP($A38,Resultaten!$A:$P,16,FALSE)&gt;6,20,IF(VLOOKUP($A38,Resultaten!$A:$P,16,FALSE)="",0,25)))))</f>
        <v>0</v>
      </c>
      <c r="O38" s="12">
        <f>IF(VLOOKUP($A38,Resultaten!$A:$P,9,FALSE)&gt;32,2,IF(VLOOKUP($A38,Resultaten!$A:$P,9,FALSE)&gt;22,4,IF(VLOOKUP($A38,Resultaten!$A:$P,9,FALSE)&gt;10,6,IF(VLOOKUP($A38,Resultaten!$A:$P,9,FALSE)&gt;6,8,IF(VLOOKUP($A38,Resultaten!$A:$P,9,FALSE)="",0,10)))))</f>
        <v>0</v>
      </c>
      <c r="P38" s="12">
        <f>IF(ISERROR(VLOOKUP($A38,BNT!$A:$H,7,FALSE)=TRUE),0,IF(VLOOKUP($A38,BNT!$A:$H,7,FALSE)="JA",2,0))</f>
        <v>0</v>
      </c>
      <c r="Q38" s="14">
        <f t="shared" si="1"/>
        <v>43</v>
      </c>
    </row>
    <row r="39" spans="1:17" x14ac:dyDescent="0.25">
      <c r="A39" s="25">
        <v>954</v>
      </c>
      <c r="B39" s="25" t="str">
        <f>VLOOKUP($A39,Para!$D$1:$E$996,2,FALSE)</f>
        <v>Wytewa Roeselare</v>
      </c>
      <c r="C39" s="18">
        <f>VLOOKUP($A39,'Score Algemeen'!$A$3:$S$968,5,FALSE)</f>
        <v>10</v>
      </c>
      <c r="D39" s="18">
        <f>VLOOKUP($A39,'Score Algemeen'!$A:$S,15,FALSE)</f>
        <v>7</v>
      </c>
      <c r="E39" s="18">
        <f>VLOOKUP($A39,'Score Algemeen'!$A:$S,19,FALSE)</f>
        <v>6</v>
      </c>
      <c r="F39" s="38">
        <f>IF(VLOOKUP($A39,Resultaten!$A:$P,14,FALSE)&gt;32,5,IF(VLOOKUP($A39,Resultaten!$A:$P,14,FALSE)&gt;22,10,IF(VLOOKUP($A39,Resultaten!$A:$P,14,FALSE)&gt;10,15,IF(VLOOKUP($A39,Resultaten!$A:$P,14,FALSE)&gt;6,20,IF(VLOOKUP($A39,Resultaten!$A:$P,14,FALSE)="",0,25)))))</f>
        <v>0</v>
      </c>
      <c r="G39" s="38">
        <f>IF(VLOOKUP($A39,Resultaten!$A:$P,7,FALSE)&gt;32,1,IF(VLOOKUP($A39,Resultaten!$A:$P,7,FALSE)&gt;22,2,IF(VLOOKUP($A39,Resultaten!$A:$P,7,FALSE)&gt;10,3,IF(VLOOKUP($A39,Resultaten!$A:$P,7,FALSE)&gt;6,4,IF(VLOOKUP($A39,Resultaten!$A:$P,7,FALSE)="",0,5)))))</f>
        <v>0</v>
      </c>
      <c r="H39" s="38">
        <f>IF(VLOOKUP($A39,Resultaten!$A:$P,15,FALSE)&gt;32,5,IF(VLOOKUP($A39,Resultaten!$A:$P,15,FALSE)&gt;22,10,IF(VLOOKUP($A39,Resultaten!$A:$P,15,FALSE)&gt;10,15,IF(VLOOKUP($A39,Resultaten!$A:$P,15,FALSE)&gt;6,20,IF(VLOOKUP($A39,Resultaten!$A:$P,15,FALSE)="",0,25)))))</f>
        <v>5</v>
      </c>
      <c r="I39" s="38">
        <f>IF(VLOOKUP($A39,Resultaten!$A:$P,8,FALSE)&gt;32,1,IF(VLOOKUP($A39,Resultaten!$A:$P,8,FALSE)&gt;22,2,IF(VLOOKUP($A39,Resultaten!$A:$P,8,FALSE)&gt;10,3,IF(VLOOKUP($A39,Resultaten!$A:$P,8,FALSE)&gt;6,4,IF(VLOOKUP($A39,Resultaten!$A:$P,8,FALSE)="",0,5)))))</f>
        <v>1</v>
      </c>
      <c r="J39" s="38">
        <f>IF(ISERROR(VLOOKUP($A39,BNT!$A:$H,8,FALSE)=TRUE),0,IF(VLOOKUP($A39,BNT!$A:$H,8,FALSE)="JA",2,0))</f>
        <v>0</v>
      </c>
      <c r="K39" s="38">
        <f>IF(ISERROR(VLOOKUP($A39,BNT!$A:$H,6,FALSE)=TRUE),0,IF(VLOOKUP($A39,BNT!$A:$H,6,FALSE)="JA",1,0))</f>
        <v>0</v>
      </c>
      <c r="L39" s="52">
        <f t="shared" si="0"/>
        <v>29</v>
      </c>
      <c r="M39" s="12">
        <f>IF(VLOOKUP($A39,Resultaten!$A:$P,15,FALSE)&gt;32,5,IF(VLOOKUP($A39,Resultaten!$A:$P,15,FALSE)&gt;22,10,IF(VLOOKUP($A39,Resultaten!$A:$P,15,FALSE)&gt;10,15,IF(VLOOKUP($A39,Resultaten!$A:$P,15,FALSE)&gt;6,20,IF(VLOOKUP($A39,Resultaten!$A:$P,15,FALSE)="",0,25)))))</f>
        <v>5</v>
      </c>
      <c r="N39" s="12">
        <f>IF(VLOOKUP($A39,Resultaten!$A:$P,16,FALSE)&gt;32,5,IF(VLOOKUP($A39,Resultaten!$A:$P,16,FALSE)&gt;22,10,IF(VLOOKUP($A39,Resultaten!$A:$P,16,FALSE)&gt;10,15,IF(VLOOKUP($A39,Resultaten!$A:$P,16,FALSE)&gt;6,20,IF(VLOOKUP($A39,Resultaten!$A:$P,16,FALSE)="",0,25)))))</f>
        <v>0</v>
      </c>
      <c r="O39" s="12">
        <f>IF(VLOOKUP($A39,Resultaten!$A:$P,9,FALSE)&gt;32,2,IF(VLOOKUP($A39,Resultaten!$A:$P,9,FALSE)&gt;22,4,IF(VLOOKUP($A39,Resultaten!$A:$P,9,FALSE)&gt;10,6,IF(VLOOKUP($A39,Resultaten!$A:$P,9,FALSE)&gt;6,8,IF(VLOOKUP($A39,Resultaten!$A:$P,9,FALSE)="",0,10)))))</f>
        <v>0</v>
      </c>
      <c r="P39" s="12">
        <f>IF(ISERROR(VLOOKUP($A39,BNT!$A:$H,7,FALSE)=TRUE),0,IF(VLOOKUP($A39,BNT!$A:$H,7,FALSE)="JA",2,0))</f>
        <v>0</v>
      </c>
      <c r="Q39" s="14">
        <f t="shared" si="1"/>
        <v>28</v>
      </c>
    </row>
    <row r="40" spans="1:17" x14ac:dyDescent="0.25">
      <c r="A40" s="25">
        <v>978</v>
      </c>
      <c r="B40" s="25" t="str">
        <f>VLOOKUP($A40,Para!$D$1:$E$996,2,FALSE)</f>
        <v>Basket Malle</v>
      </c>
      <c r="C40" s="18">
        <f>VLOOKUP($A40,'Score Algemeen'!$A$3:$S$968,5,FALSE)</f>
        <v>10</v>
      </c>
      <c r="D40" s="18">
        <f>VLOOKUP($A40,'Score Algemeen'!$A:$S,15,FALSE)</f>
        <v>3</v>
      </c>
      <c r="E40" s="18">
        <f>VLOOKUP($A40,'Score Algemeen'!$A:$S,19,FALSE)</f>
        <v>5</v>
      </c>
      <c r="F40" s="38">
        <f>IF(VLOOKUP($A40,Resultaten!$A:$P,14,FALSE)&gt;32,5,IF(VLOOKUP($A40,Resultaten!$A:$P,14,FALSE)&gt;22,10,IF(VLOOKUP($A40,Resultaten!$A:$P,14,FALSE)&gt;10,15,IF(VLOOKUP($A40,Resultaten!$A:$P,14,FALSE)&gt;6,20,IF(VLOOKUP($A40,Resultaten!$A:$P,14,FALSE)="",0,25)))))</f>
        <v>0</v>
      </c>
      <c r="G40" s="38">
        <f>IF(VLOOKUP($A40,Resultaten!$A:$P,7,FALSE)&gt;32,1,IF(VLOOKUP($A40,Resultaten!$A:$P,7,FALSE)&gt;22,2,IF(VLOOKUP($A40,Resultaten!$A:$P,7,FALSE)&gt;10,3,IF(VLOOKUP($A40,Resultaten!$A:$P,7,FALSE)&gt;6,4,IF(VLOOKUP($A40,Resultaten!$A:$P,7,FALSE)="",0,5)))))</f>
        <v>1</v>
      </c>
      <c r="H40" s="38">
        <f>IF(VLOOKUP($A40,Resultaten!$A:$P,15,FALSE)&gt;32,5,IF(VLOOKUP($A40,Resultaten!$A:$P,15,FALSE)&gt;22,10,IF(VLOOKUP($A40,Resultaten!$A:$P,15,FALSE)&gt;10,15,IF(VLOOKUP($A40,Resultaten!$A:$P,15,FALSE)&gt;6,20,IF(VLOOKUP($A40,Resultaten!$A:$P,15,FALSE)="",0,25)))))</f>
        <v>0</v>
      </c>
      <c r="I40" s="38">
        <f>IF(VLOOKUP($A40,Resultaten!$A:$P,8,FALSE)&gt;32,1,IF(VLOOKUP($A40,Resultaten!$A:$P,8,FALSE)&gt;22,2,IF(VLOOKUP($A40,Resultaten!$A:$P,8,FALSE)&gt;10,3,IF(VLOOKUP($A40,Resultaten!$A:$P,8,FALSE)&gt;6,4,IF(VLOOKUP($A40,Resultaten!$A:$P,8,FALSE)="",0,5)))))</f>
        <v>1</v>
      </c>
      <c r="J40" s="38">
        <f>IF(ISERROR(VLOOKUP($A40,BNT!$A:$H,8,FALSE)=TRUE),0,IF(VLOOKUP($A40,BNT!$A:$H,8,FALSE)="JA",2,0))</f>
        <v>0</v>
      </c>
      <c r="K40" s="38">
        <f>IF(ISERROR(VLOOKUP($A40,BNT!$A:$H,6,FALSE)=TRUE),0,IF(VLOOKUP($A40,BNT!$A:$H,6,FALSE)="JA",1,0))</f>
        <v>0</v>
      </c>
      <c r="L40" s="52">
        <f t="shared" si="0"/>
        <v>20</v>
      </c>
      <c r="M40" s="12">
        <f>IF(VLOOKUP($A40,Resultaten!$A:$P,15,FALSE)&gt;32,5,IF(VLOOKUP($A40,Resultaten!$A:$P,15,FALSE)&gt;22,10,IF(VLOOKUP($A40,Resultaten!$A:$P,15,FALSE)&gt;10,15,IF(VLOOKUP($A40,Resultaten!$A:$P,15,FALSE)&gt;6,20,IF(VLOOKUP($A40,Resultaten!$A:$P,15,FALSE)="",0,25)))))</f>
        <v>0</v>
      </c>
      <c r="N40" s="12">
        <f>IF(VLOOKUP($A40,Resultaten!$A:$P,16,FALSE)&gt;32,5,IF(VLOOKUP($A40,Resultaten!$A:$P,16,FALSE)&gt;22,10,IF(VLOOKUP($A40,Resultaten!$A:$P,16,FALSE)&gt;10,15,IF(VLOOKUP($A40,Resultaten!$A:$P,16,FALSE)&gt;6,20,IF(VLOOKUP($A40,Resultaten!$A:$P,16,FALSE)="",0,25)))))</f>
        <v>0</v>
      </c>
      <c r="O40" s="12">
        <f>IF(VLOOKUP($A40,Resultaten!$A:$P,9,FALSE)&gt;32,2,IF(VLOOKUP($A40,Resultaten!$A:$P,9,FALSE)&gt;22,4,IF(VLOOKUP($A40,Resultaten!$A:$P,9,FALSE)&gt;10,6,IF(VLOOKUP($A40,Resultaten!$A:$P,9,FALSE)&gt;6,8,IF(VLOOKUP($A40,Resultaten!$A:$P,9,FALSE)="",0,10)))))</f>
        <v>0</v>
      </c>
      <c r="P40" s="12">
        <f>IF(ISERROR(VLOOKUP($A40,BNT!$A:$H,7,FALSE)=TRUE),0,IF(VLOOKUP($A40,BNT!$A:$H,7,FALSE)="JA",2,0))</f>
        <v>0</v>
      </c>
      <c r="Q40" s="14">
        <f t="shared" si="1"/>
        <v>18</v>
      </c>
    </row>
    <row r="41" spans="1:17" x14ac:dyDescent="0.25">
      <c r="A41" s="25">
        <v>979</v>
      </c>
      <c r="B41" s="25" t="str">
        <f>VLOOKUP($A41,Para!$D$1:$E$996,2,FALSE)</f>
        <v>Rozenbeka Oostrozebeke</v>
      </c>
      <c r="C41" s="18">
        <f>VLOOKUP($A41,'Score Algemeen'!$A$3:$S$968,5,FALSE)</f>
        <v>10</v>
      </c>
      <c r="D41" s="18">
        <f>VLOOKUP($A41,'Score Algemeen'!$A:$S,15,FALSE)</f>
        <v>1</v>
      </c>
      <c r="E41" s="18">
        <f>VLOOKUP($A41,'Score Algemeen'!$A:$S,19,FALSE)</f>
        <v>2</v>
      </c>
      <c r="F41" s="38">
        <f>IF(VLOOKUP($A41,Resultaten!$A:$P,14,FALSE)&gt;32,5,IF(VLOOKUP($A41,Resultaten!$A:$P,14,FALSE)&gt;22,10,IF(VLOOKUP($A41,Resultaten!$A:$P,14,FALSE)&gt;10,15,IF(VLOOKUP($A41,Resultaten!$A:$P,14,FALSE)&gt;6,20,IF(VLOOKUP($A41,Resultaten!$A:$P,14,FALSE)="",0,25)))))</f>
        <v>0</v>
      </c>
      <c r="G41" s="38">
        <f>IF(VLOOKUP($A41,Resultaten!$A:$P,7,FALSE)&gt;32,1,IF(VLOOKUP($A41,Resultaten!$A:$P,7,FALSE)&gt;22,2,IF(VLOOKUP($A41,Resultaten!$A:$P,7,FALSE)&gt;10,3,IF(VLOOKUP($A41,Resultaten!$A:$P,7,FALSE)&gt;6,4,IF(VLOOKUP($A41,Resultaten!$A:$P,7,FALSE)="",0,5)))))</f>
        <v>0</v>
      </c>
      <c r="H41" s="38">
        <f>IF(VLOOKUP($A41,Resultaten!$A:$P,15,FALSE)&gt;32,5,IF(VLOOKUP($A41,Resultaten!$A:$P,15,FALSE)&gt;22,10,IF(VLOOKUP($A41,Resultaten!$A:$P,15,FALSE)&gt;10,15,IF(VLOOKUP($A41,Resultaten!$A:$P,15,FALSE)&gt;6,20,IF(VLOOKUP($A41,Resultaten!$A:$P,15,FALSE)="",0,25)))))</f>
        <v>0</v>
      </c>
      <c r="I41" s="38">
        <f>IF(VLOOKUP($A41,Resultaten!$A:$P,8,FALSE)&gt;32,1,IF(VLOOKUP($A41,Resultaten!$A:$P,8,FALSE)&gt;22,2,IF(VLOOKUP($A41,Resultaten!$A:$P,8,FALSE)&gt;10,3,IF(VLOOKUP($A41,Resultaten!$A:$P,8,FALSE)&gt;6,4,IF(VLOOKUP($A41,Resultaten!$A:$P,8,FALSE)="",0,5)))))</f>
        <v>0</v>
      </c>
      <c r="J41" s="38">
        <f>IF(ISERROR(VLOOKUP($A41,BNT!$A:$H,8,FALSE)=TRUE),0,IF(VLOOKUP($A41,BNT!$A:$H,8,FALSE)="JA",2,0))</f>
        <v>0</v>
      </c>
      <c r="K41" s="38">
        <f>IF(ISERROR(VLOOKUP($A41,BNT!$A:$H,6,FALSE)=TRUE),0,IF(VLOOKUP($A41,BNT!$A:$H,6,FALSE)="JA",1,0))</f>
        <v>0</v>
      </c>
      <c r="L41" s="52">
        <f t="shared" si="0"/>
        <v>13</v>
      </c>
      <c r="M41" s="12">
        <f>IF(VLOOKUP($A41,Resultaten!$A:$P,15,FALSE)&gt;32,5,IF(VLOOKUP($A41,Resultaten!$A:$P,15,FALSE)&gt;22,10,IF(VLOOKUP($A41,Resultaten!$A:$P,15,FALSE)&gt;10,15,IF(VLOOKUP($A41,Resultaten!$A:$P,15,FALSE)&gt;6,20,IF(VLOOKUP($A41,Resultaten!$A:$P,15,FALSE)="",0,25)))))</f>
        <v>0</v>
      </c>
      <c r="N41" s="12">
        <f>IF(VLOOKUP($A41,Resultaten!$A:$P,16,FALSE)&gt;32,5,IF(VLOOKUP($A41,Resultaten!$A:$P,16,FALSE)&gt;22,10,IF(VLOOKUP($A41,Resultaten!$A:$P,16,FALSE)&gt;10,15,IF(VLOOKUP($A41,Resultaten!$A:$P,16,FALSE)&gt;6,20,IF(VLOOKUP($A41,Resultaten!$A:$P,16,FALSE)="",0,25)))))</f>
        <v>0</v>
      </c>
      <c r="O41" s="12">
        <f>IF(VLOOKUP($A41,Resultaten!$A:$P,9,FALSE)&gt;32,2,IF(VLOOKUP($A41,Resultaten!$A:$P,9,FALSE)&gt;22,4,IF(VLOOKUP($A41,Resultaten!$A:$P,9,FALSE)&gt;10,6,IF(VLOOKUP($A41,Resultaten!$A:$P,9,FALSE)&gt;6,8,IF(VLOOKUP($A41,Resultaten!$A:$P,9,FALSE)="",0,10)))))</f>
        <v>0</v>
      </c>
      <c r="P41" s="12">
        <f>IF(ISERROR(VLOOKUP($A41,BNT!$A:$H,7,FALSE)=TRUE),0,IF(VLOOKUP($A41,BNT!$A:$H,7,FALSE)="JA",2,0))</f>
        <v>0</v>
      </c>
      <c r="Q41" s="14">
        <f t="shared" si="1"/>
        <v>13</v>
      </c>
    </row>
    <row r="42" spans="1:17" x14ac:dyDescent="0.25">
      <c r="A42" s="25">
        <v>1009</v>
      </c>
      <c r="B42" s="25" t="str">
        <f>VLOOKUP($A42,Para!$D$1:$E$996,2,FALSE)</f>
        <v>Maccabi Antwerpen</v>
      </c>
      <c r="C42" s="18">
        <f>VLOOKUP($A42,'Score Algemeen'!$A$3:$S$968,5,FALSE)</f>
        <v>10</v>
      </c>
      <c r="D42" s="18">
        <f>VLOOKUP($A42,'Score Algemeen'!$A:$S,15,FALSE)</f>
        <v>1</v>
      </c>
      <c r="E42" s="18">
        <f>VLOOKUP($A42,'Score Algemeen'!$A:$S,19,FALSE)</f>
        <v>1</v>
      </c>
      <c r="F42" s="38">
        <f>IF(VLOOKUP($A42,Resultaten!$A:$P,14,FALSE)&gt;32,5,IF(VLOOKUP($A42,Resultaten!$A:$P,14,FALSE)&gt;22,10,IF(VLOOKUP($A42,Resultaten!$A:$P,14,FALSE)&gt;10,15,IF(VLOOKUP($A42,Resultaten!$A:$P,14,FALSE)&gt;6,20,IF(VLOOKUP($A42,Resultaten!$A:$P,14,FALSE)="",0,25)))))</f>
        <v>0</v>
      </c>
      <c r="G42" s="38">
        <f>IF(VLOOKUP($A42,Resultaten!$A:$P,7,FALSE)&gt;32,1,IF(VLOOKUP($A42,Resultaten!$A:$P,7,FALSE)&gt;22,2,IF(VLOOKUP($A42,Resultaten!$A:$P,7,FALSE)&gt;10,3,IF(VLOOKUP($A42,Resultaten!$A:$P,7,FALSE)&gt;6,4,IF(VLOOKUP($A42,Resultaten!$A:$P,7,FALSE)="",0,5)))))</f>
        <v>0</v>
      </c>
      <c r="H42" s="38">
        <f>IF(VLOOKUP($A42,Resultaten!$A:$P,15,FALSE)&gt;32,5,IF(VLOOKUP($A42,Resultaten!$A:$P,15,FALSE)&gt;22,10,IF(VLOOKUP($A42,Resultaten!$A:$P,15,FALSE)&gt;10,15,IF(VLOOKUP($A42,Resultaten!$A:$P,15,FALSE)&gt;6,20,IF(VLOOKUP($A42,Resultaten!$A:$P,15,FALSE)="",0,25)))))</f>
        <v>0</v>
      </c>
      <c r="I42" s="38">
        <f>IF(VLOOKUP($A42,Resultaten!$A:$P,8,FALSE)&gt;32,1,IF(VLOOKUP($A42,Resultaten!$A:$P,8,FALSE)&gt;22,2,IF(VLOOKUP($A42,Resultaten!$A:$P,8,FALSE)&gt;10,3,IF(VLOOKUP($A42,Resultaten!$A:$P,8,FALSE)&gt;6,4,IF(VLOOKUP($A42,Resultaten!$A:$P,8,FALSE)="",0,5)))))</f>
        <v>0</v>
      </c>
      <c r="J42" s="38">
        <f>IF(ISERROR(VLOOKUP($A42,BNT!$A:$H,8,FALSE)=TRUE),0,IF(VLOOKUP($A42,BNT!$A:$H,8,FALSE)="JA",2,0))</f>
        <v>0</v>
      </c>
      <c r="K42" s="38">
        <f>IF(ISERROR(VLOOKUP($A42,BNT!$A:$H,6,FALSE)=TRUE),0,IF(VLOOKUP($A42,BNT!$A:$H,6,FALSE)="JA",1,0))</f>
        <v>0</v>
      </c>
      <c r="L42" s="52">
        <f t="shared" si="0"/>
        <v>12</v>
      </c>
      <c r="M42" s="12">
        <f>IF(VLOOKUP($A42,Resultaten!$A:$P,15,FALSE)&gt;32,5,IF(VLOOKUP($A42,Resultaten!$A:$P,15,FALSE)&gt;22,10,IF(VLOOKUP($A42,Resultaten!$A:$P,15,FALSE)&gt;10,15,IF(VLOOKUP($A42,Resultaten!$A:$P,15,FALSE)&gt;6,20,IF(VLOOKUP($A42,Resultaten!$A:$P,15,FALSE)="",0,25)))))</f>
        <v>0</v>
      </c>
      <c r="N42" s="12">
        <f>IF(VLOOKUP($A42,Resultaten!$A:$P,16,FALSE)&gt;32,5,IF(VLOOKUP($A42,Resultaten!$A:$P,16,FALSE)&gt;22,10,IF(VLOOKUP($A42,Resultaten!$A:$P,16,FALSE)&gt;10,15,IF(VLOOKUP($A42,Resultaten!$A:$P,16,FALSE)&gt;6,20,IF(VLOOKUP($A42,Resultaten!$A:$P,16,FALSE)="",0,25)))))</f>
        <v>0</v>
      </c>
      <c r="O42" s="12">
        <f>IF(VLOOKUP($A42,Resultaten!$A:$P,9,FALSE)&gt;32,2,IF(VLOOKUP($A42,Resultaten!$A:$P,9,FALSE)&gt;22,4,IF(VLOOKUP($A42,Resultaten!$A:$P,9,FALSE)&gt;10,6,IF(VLOOKUP($A42,Resultaten!$A:$P,9,FALSE)&gt;6,8,IF(VLOOKUP($A42,Resultaten!$A:$P,9,FALSE)="",0,10)))))</f>
        <v>0</v>
      </c>
      <c r="P42" s="12">
        <f>IF(ISERROR(VLOOKUP($A42,BNT!$A:$H,7,FALSE)=TRUE),0,IF(VLOOKUP($A42,BNT!$A:$H,7,FALSE)="JA",2,0))</f>
        <v>0</v>
      </c>
      <c r="Q42" s="14">
        <f t="shared" si="1"/>
        <v>12</v>
      </c>
    </row>
    <row r="43" spans="1:17" x14ac:dyDescent="0.25">
      <c r="A43" s="25">
        <v>1029</v>
      </c>
      <c r="B43" s="25" t="str">
        <f>VLOOKUP($A43,Para!$D$1:$E$996,2,FALSE)</f>
        <v>Basketclub Red Sharks Koekelare</v>
      </c>
      <c r="C43" s="18">
        <f>VLOOKUP($A43,'Score Algemeen'!$A$3:$S$968,5,FALSE)</f>
        <v>10</v>
      </c>
      <c r="D43" s="18">
        <f>VLOOKUP($A43,'Score Algemeen'!$A:$S,15,FALSE)</f>
        <v>3</v>
      </c>
      <c r="E43" s="18">
        <f>VLOOKUP($A43,'Score Algemeen'!$A:$S,19,FALSE)</f>
        <v>5</v>
      </c>
      <c r="F43" s="38">
        <f>IF(VLOOKUP($A43,Resultaten!$A:$P,14,FALSE)&gt;32,5,IF(VLOOKUP($A43,Resultaten!$A:$P,14,FALSE)&gt;22,10,IF(VLOOKUP($A43,Resultaten!$A:$P,14,FALSE)&gt;10,15,IF(VLOOKUP($A43,Resultaten!$A:$P,14,FALSE)&gt;6,20,IF(VLOOKUP($A43,Resultaten!$A:$P,14,FALSE)="",0,25)))))</f>
        <v>0</v>
      </c>
      <c r="G43" s="38">
        <f>IF(VLOOKUP($A43,Resultaten!$A:$P,7,FALSE)&gt;32,1,IF(VLOOKUP($A43,Resultaten!$A:$P,7,FALSE)&gt;22,2,IF(VLOOKUP($A43,Resultaten!$A:$P,7,FALSE)&gt;10,3,IF(VLOOKUP($A43,Resultaten!$A:$P,7,FALSE)&gt;6,4,IF(VLOOKUP($A43,Resultaten!$A:$P,7,FALSE)="",0,5)))))</f>
        <v>0</v>
      </c>
      <c r="H43" s="38">
        <f>IF(VLOOKUP($A43,Resultaten!$A:$P,15,FALSE)&gt;32,5,IF(VLOOKUP($A43,Resultaten!$A:$P,15,FALSE)&gt;22,10,IF(VLOOKUP($A43,Resultaten!$A:$P,15,FALSE)&gt;10,15,IF(VLOOKUP($A43,Resultaten!$A:$P,15,FALSE)&gt;6,20,IF(VLOOKUP($A43,Resultaten!$A:$P,15,FALSE)="",0,25)))))</f>
        <v>0</v>
      </c>
      <c r="I43" s="38">
        <f>IF(VLOOKUP($A43,Resultaten!$A:$P,8,FALSE)&gt;32,1,IF(VLOOKUP($A43,Resultaten!$A:$P,8,FALSE)&gt;22,2,IF(VLOOKUP($A43,Resultaten!$A:$P,8,FALSE)&gt;10,3,IF(VLOOKUP($A43,Resultaten!$A:$P,8,FALSE)&gt;6,4,IF(VLOOKUP($A43,Resultaten!$A:$P,8,FALSE)="",0,5)))))</f>
        <v>0</v>
      </c>
      <c r="J43" s="38">
        <f>IF(ISERROR(VLOOKUP($A43,BNT!$A:$H,8,FALSE)=TRUE),0,IF(VLOOKUP($A43,BNT!$A:$H,8,FALSE)="JA",2,0))</f>
        <v>0</v>
      </c>
      <c r="K43" s="38">
        <f>IF(ISERROR(VLOOKUP($A43,BNT!$A:$H,6,FALSE)=TRUE),0,IF(VLOOKUP($A43,BNT!$A:$H,6,FALSE)="JA",1,0))</f>
        <v>0</v>
      </c>
      <c r="L43" s="52">
        <f t="shared" si="0"/>
        <v>18</v>
      </c>
      <c r="M43" s="12">
        <f>IF(VLOOKUP($A43,Resultaten!$A:$P,15,FALSE)&gt;32,5,IF(VLOOKUP($A43,Resultaten!$A:$P,15,FALSE)&gt;22,10,IF(VLOOKUP($A43,Resultaten!$A:$P,15,FALSE)&gt;10,15,IF(VLOOKUP($A43,Resultaten!$A:$P,15,FALSE)&gt;6,20,IF(VLOOKUP($A43,Resultaten!$A:$P,15,FALSE)="",0,25)))))</f>
        <v>0</v>
      </c>
      <c r="N43" s="12">
        <f>IF(VLOOKUP($A43,Resultaten!$A:$P,16,FALSE)&gt;32,5,IF(VLOOKUP($A43,Resultaten!$A:$P,16,FALSE)&gt;22,10,IF(VLOOKUP($A43,Resultaten!$A:$P,16,FALSE)&gt;10,15,IF(VLOOKUP($A43,Resultaten!$A:$P,16,FALSE)&gt;6,20,IF(VLOOKUP($A43,Resultaten!$A:$P,16,FALSE)="",0,25)))))</f>
        <v>0</v>
      </c>
      <c r="O43" s="12">
        <f>IF(VLOOKUP($A43,Resultaten!$A:$P,9,FALSE)&gt;32,2,IF(VLOOKUP($A43,Resultaten!$A:$P,9,FALSE)&gt;22,4,IF(VLOOKUP($A43,Resultaten!$A:$P,9,FALSE)&gt;10,6,IF(VLOOKUP($A43,Resultaten!$A:$P,9,FALSE)&gt;6,8,IF(VLOOKUP($A43,Resultaten!$A:$P,9,FALSE)="",0,10)))))</f>
        <v>0</v>
      </c>
      <c r="P43" s="12">
        <f>IF(ISERROR(VLOOKUP($A43,BNT!$A:$H,7,FALSE)=TRUE),0,IF(VLOOKUP($A43,BNT!$A:$H,7,FALSE)="JA",2,0))</f>
        <v>0</v>
      </c>
      <c r="Q43" s="14">
        <f t="shared" si="1"/>
        <v>18</v>
      </c>
    </row>
    <row r="44" spans="1:17" x14ac:dyDescent="0.25">
      <c r="A44" s="25">
        <v>1061</v>
      </c>
      <c r="B44" s="25" t="str">
        <f>VLOOKUP($A44,Para!$D$1:$E$996,2,FALSE)</f>
        <v>BBC Gullegem</v>
      </c>
      <c r="C44" s="18">
        <f>VLOOKUP($A44,'Score Algemeen'!$A$3:$S$968,5,FALSE)</f>
        <v>8</v>
      </c>
      <c r="D44" s="18">
        <f>VLOOKUP($A44,'Score Algemeen'!$A:$S,15,FALSE)</f>
        <v>3</v>
      </c>
      <c r="E44" s="18">
        <f>VLOOKUP($A44,'Score Algemeen'!$A:$S,19,FALSE)</f>
        <v>5</v>
      </c>
      <c r="F44" s="38">
        <f>IF(VLOOKUP($A44,Resultaten!$A:$P,14,FALSE)&gt;32,5,IF(VLOOKUP($A44,Resultaten!$A:$P,14,FALSE)&gt;22,10,IF(VLOOKUP($A44,Resultaten!$A:$P,14,FALSE)&gt;10,15,IF(VLOOKUP($A44,Resultaten!$A:$P,14,FALSE)&gt;6,20,IF(VLOOKUP($A44,Resultaten!$A:$P,14,FALSE)="",0,25)))))</f>
        <v>0</v>
      </c>
      <c r="G44" s="38">
        <f>IF(VLOOKUP($A44,Resultaten!$A:$P,7,FALSE)&gt;32,1,IF(VLOOKUP($A44,Resultaten!$A:$P,7,FALSE)&gt;22,2,IF(VLOOKUP($A44,Resultaten!$A:$P,7,FALSE)&gt;10,3,IF(VLOOKUP($A44,Resultaten!$A:$P,7,FALSE)&gt;6,4,IF(VLOOKUP($A44,Resultaten!$A:$P,7,FALSE)="",0,5)))))</f>
        <v>0</v>
      </c>
      <c r="H44" s="38">
        <f>IF(VLOOKUP($A44,Resultaten!$A:$P,15,FALSE)&gt;32,5,IF(VLOOKUP($A44,Resultaten!$A:$P,15,FALSE)&gt;22,10,IF(VLOOKUP($A44,Resultaten!$A:$P,15,FALSE)&gt;10,15,IF(VLOOKUP($A44,Resultaten!$A:$P,15,FALSE)&gt;6,20,IF(VLOOKUP($A44,Resultaten!$A:$P,15,FALSE)="",0,25)))))</f>
        <v>0</v>
      </c>
      <c r="I44" s="38">
        <f>IF(VLOOKUP($A44,Resultaten!$A:$P,8,FALSE)&gt;32,1,IF(VLOOKUP($A44,Resultaten!$A:$P,8,FALSE)&gt;22,2,IF(VLOOKUP($A44,Resultaten!$A:$P,8,FALSE)&gt;10,3,IF(VLOOKUP($A44,Resultaten!$A:$P,8,FALSE)&gt;6,4,IF(VLOOKUP($A44,Resultaten!$A:$P,8,FALSE)="",0,5)))))</f>
        <v>0</v>
      </c>
      <c r="J44" s="38">
        <f>IF(ISERROR(VLOOKUP($A44,BNT!$A:$H,8,FALSE)=TRUE),0,IF(VLOOKUP($A44,BNT!$A:$H,8,FALSE)="JA",2,0))</f>
        <v>0</v>
      </c>
      <c r="K44" s="38">
        <f>IF(ISERROR(VLOOKUP($A44,BNT!$A:$H,6,FALSE)=TRUE),0,IF(VLOOKUP($A44,BNT!$A:$H,6,FALSE)="JA",1,0))</f>
        <v>0</v>
      </c>
      <c r="L44" s="52">
        <f t="shared" si="0"/>
        <v>16</v>
      </c>
      <c r="M44" s="12">
        <f>IF(VLOOKUP($A44,Resultaten!$A:$P,15,FALSE)&gt;32,5,IF(VLOOKUP($A44,Resultaten!$A:$P,15,FALSE)&gt;22,10,IF(VLOOKUP($A44,Resultaten!$A:$P,15,FALSE)&gt;10,15,IF(VLOOKUP($A44,Resultaten!$A:$P,15,FALSE)&gt;6,20,IF(VLOOKUP($A44,Resultaten!$A:$P,15,FALSE)="",0,25)))))</f>
        <v>0</v>
      </c>
      <c r="N44" s="12">
        <f>IF(VLOOKUP($A44,Resultaten!$A:$P,16,FALSE)&gt;32,5,IF(VLOOKUP($A44,Resultaten!$A:$P,16,FALSE)&gt;22,10,IF(VLOOKUP($A44,Resultaten!$A:$P,16,FALSE)&gt;10,15,IF(VLOOKUP($A44,Resultaten!$A:$P,16,FALSE)&gt;6,20,IF(VLOOKUP($A44,Resultaten!$A:$P,16,FALSE)="",0,25)))))</f>
        <v>0</v>
      </c>
      <c r="O44" s="12">
        <f>IF(VLOOKUP($A44,Resultaten!$A:$P,9,FALSE)&gt;32,2,IF(VLOOKUP($A44,Resultaten!$A:$P,9,FALSE)&gt;22,4,IF(VLOOKUP($A44,Resultaten!$A:$P,9,FALSE)&gt;10,6,IF(VLOOKUP($A44,Resultaten!$A:$P,9,FALSE)&gt;6,8,IF(VLOOKUP($A44,Resultaten!$A:$P,9,FALSE)="",0,10)))))</f>
        <v>0</v>
      </c>
      <c r="P44" s="12">
        <f>IF(ISERROR(VLOOKUP($A44,BNT!$A:$H,7,FALSE)=TRUE),0,IF(VLOOKUP($A44,BNT!$A:$H,7,FALSE)="JA",2,0))</f>
        <v>0</v>
      </c>
      <c r="Q44" s="14">
        <f t="shared" si="1"/>
        <v>16</v>
      </c>
    </row>
    <row r="45" spans="1:17" x14ac:dyDescent="0.25">
      <c r="A45" s="25">
        <v>1068</v>
      </c>
      <c r="B45" s="25" t="str">
        <f>VLOOKUP($A45,Para!$D$1:$E$996,2,FALSE)</f>
        <v>Geranimo Bornem Basket</v>
      </c>
      <c r="C45" s="18">
        <f>VLOOKUP($A45,'Score Algemeen'!$A$3:$S$968,5,FALSE)</f>
        <v>10</v>
      </c>
      <c r="D45" s="18">
        <f>VLOOKUP($A45,'Score Algemeen'!$A:$S,15,FALSE)</f>
        <v>3</v>
      </c>
      <c r="E45" s="18">
        <f>VLOOKUP($A45,'Score Algemeen'!$A:$S,19,FALSE)</f>
        <v>8</v>
      </c>
      <c r="F45" s="38">
        <f>IF(VLOOKUP($A45,Resultaten!$A:$P,14,FALSE)&gt;32,5,IF(VLOOKUP($A45,Resultaten!$A:$P,14,FALSE)&gt;22,10,IF(VLOOKUP($A45,Resultaten!$A:$P,14,FALSE)&gt;10,15,IF(VLOOKUP($A45,Resultaten!$A:$P,14,FALSE)&gt;6,20,IF(VLOOKUP($A45,Resultaten!$A:$P,14,FALSE)="",0,25)))))</f>
        <v>0</v>
      </c>
      <c r="G45" s="38">
        <f>IF(VLOOKUP($A45,Resultaten!$A:$P,7,FALSE)&gt;32,1,IF(VLOOKUP($A45,Resultaten!$A:$P,7,FALSE)&gt;22,2,IF(VLOOKUP($A45,Resultaten!$A:$P,7,FALSE)&gt;10,3,IF(VLOOKUP($A45,Resultaten!$A:$P,7,FALSE)&gt;6,4,IF(VLOOKUP($A45,Resultaten!$A:$P,7,FALSE)="",0,5)))))</f>
        <v>0</v>
      </c>
      <c r="H45" s="38">
        <f>IF(VLOOKUP($A45,Resultaten!$A:$P,15,FALSE)&gt;32,5,IF(VLOOKUP($A45,Resultaten!$A:$P,15,FALSE)&gt;22,10,IF(VLOOKUP($A45,Resultaten!$A:$P,15,FALSE)&gt;10,15,IF(VLOOKUP($A45,Resultaten!$A:$P,15,FALSE)&gt;6,20,IF(VLOOKUP($A45,Resultaten!$A:$P,15,FALSE)="",0,25)))))</f>
        <v>5</v>
      </c>
      <c r="I45" s="38">
        <f>IF(VLOOKUP($A45,Resultaten!$A:$P,8,FALSE)&gt;32,1,IF(VLOOKUP($A45,Resultaten!$A:$P,8,FALSE)&gt;22,2,IF(VLOOKUP($A45,Resultaten!$A:$P,8,FALSE)&gt;10,3,IF(VLOOKUP($A45,Resultaten!$A:$P,8,FALSE)&gt;6,4,IF(VLOOKUP($A45,Resultaten!$A:$P,8,FALSE)="",0,5)))))</f>
        <v>1</v>
      </c>
      <c r="J45" s="38">
        <f>IF(ISERROR(VLOOKUP($A45,BNT!$A:$H,8,FALSE)=TRUE),0,IF(VLOOKUP($A45,BNT!$A:$H,8,FALSE)="JA",2,0))</f>
        <v>0</v>
      </c>
      <c r="K45" s="38">
        <f>IF(ISERROR(VLOOKUP($A45,BNT!$A:$H,6,FALSE)=TRUE),0,IF(VLOOKUP($A45,BNT!$A:$H,6,FALSE)="JA",1,0))</f>
        <v>0</v>
      </c>
      <c r="L45" s="52">
        <f t="shared" si="0"/>
        <v>27</v>
      </c>
      <c r="M45" s="12">
        <f>IF(VLOOKUP($A45,Resultaten!$A:$P,15,FALSE)&gt;32,5,IF(VLOOKUP($A45,Resultaten!$A:$P,15,FALSE)&gt;22,10,IF(VLOOKUP($A45,Resultaten!$A:$P,15,FALSE)&gt;10,15,IF(VLOOKUP($A45,Resultaten!$A:$P,15,FALSE)&gt;6,20,IF(VLOOKUP($A45,Resultaten!$A:$P,15,FALSE)="",0,25)))))</f>
        <v>5</v>
      </c>
      <c r="N45" s="12">
        <f>IF(VLOOKUP($A45,Resultaten!$A:$P,16,FALSE)&gt;32,5,IF(VLOOKUP($A45,Resultaten!$A:$P,16,FALSE)&gt;22,10,IF(VLOOKUP($A45,Resultaten!$A:$P,16,FALSE)&gt;10,15,IF(VLOOKUP($A45,Resultaten!$A:$P,16,FALSE)&gt;6,20,IF(VLOOKUP($A45,Resultaten!$A:$P,16,FALSE)="",0,25)))))</f>
        <v>0</v>
      </c>
      <c r="O45" s="12">
        <f>IF(VLOOKUP($A45,Resultaten!$A:$P,9,FALSE)&gt;32,2,IF(VLOOKUP($A45,Resultaten!$A:$P,9,FALSE)&gt;22,4,IF(VLOOKUP($A45,Resultaten!$A:$P,9,FALSE)&gt;10,6,IF(VLOOKUP($A45,Resultaten!$A:$P,9,FALSE)&gt;6,8,IF(VLOOKUP($A45,Resultaten!$A:$P,9,FALSE)="",0,10)))))</f>
        <v>0</v>
      </c>
      <c r="P45" s="12">
        <f>IF(ISERROR(VLOOKUP($A45,BNT!$A:$H,7,FALSE)=TRUE),0,IF(VLOOKUP($A45,BNT!$A:$H,7,FALSE)="JA",2,0))</f>
        <v>0</v>
      </c>
      <c r="Q45" s="14">
        <f t="shared" si="1"/>
        <v>26</v>
      </c>
    </row>
    <row r="46" spans="1:17" x14ac:dyDescent="0.25">
      <c r="A46" s="25">
        <v>1086</v>
      </c>
      <c r="B46" s="25" t="str">
        <f>VLOOKUP($A46,Para!$D$1:$E$996,2,FALSE)</f>
        <v>BBC Optima Tessenderlo</v>
      </c>
      <c r="C46" s="18">
        <f>VLOOKUP($A46,'Score Algemeen'!$A$3:$S$968,5,FALSE)</f>
        <v>8</v>
      </c>
      <c r="D46" s="18">
        <f>VLOOKUP($A46,'Score Algemeen'!$A:$S,15,FALSE)</f>
        <v>3</v>
      </c>
      <c r="E46" s="18">
        <f>VLOOKUP($A46,'Score Algemeen'!$A:$S,19,FALSE)</f>
        <v>5</v>
      </c>
      <c r="F46" s="38">
        <f>IF(VLOOKUP($A46,Resultaten!$A:$P,14,FALSE)&gt;32,5,IF(VLOOKUP($A46,Resultaten!$A:$P,14,FALSE)&gt;22,10,IF(VLOOKUP($A46,Resultaten!$A:$P,14,FALSE)&gt;10,15,IF(VLOOKUP($A46,Resultaten!$A:$P,14,FALSE)&gt;6,20,IF(VLOOKUP($A46,Resultaten!$A:$P,14,FALSE)="",0,25)))))</f>
        <v>0</v>
      </c>
      <c r="G46" s="38">
        <f>IF(VLOOKUP($A46,Resultaten!$A:$P,7,FALSE)&gt;32,1,IF(VLOOKUP($A46,Resultaten!$A:$P,7,FALSE)&gt;22,2,IF(VLOOKUP($A46,Resultaten!$A:$P,7,FALSE)&gt;10,3,IF(VLOOKUP($A46,Resultaten!$A:$P,7,FALSE)&gt;6,4,IF(VLOOKUP($A46,Resultaten!$A:$P,7,FALSE)="",0,5)))))</f>
        <v>0</v>
      </c>
      <c r="H46" s="38">
        <f>IF(VLOOKUP($A46,Resultaten!$A:$P,15,FALSE)&gt;32,5,IF(VLOOKUP($A46,Resultaten!$A:$P,15,FALSE)&gt;22,10,IF(VLOOKUP($A46,Resultaten!$A:$P,15,FALSE)&gt;10,15,IF(VLOOKUP($A46,Resultaten!$A:$P,15,FALSE)&gt;6,20,IF(VLOOKUP($A46,Resultaten!$A:$P,15,FALSE)="",0,25)))))</f>
        <v>0</v>
      </c>
      <c r="I46" s="38">
        <f>IF(VLOOKUP($A46,Resultaten!$A:$P,8,FALSE)&gt;32,1,IF(VLOOKUP($A46,Resultaten!$A:$P,8,FALSE)&gt;22,2,IF(VLOOKUP($A46,Resultaten!$A:$P,8,FALSE)&gt;10,3,IF(VLOOKUP($A46,Resultaten!$A:$P,8,FALSE)&gt;6,4,IF(VLOOKUP($A46,Resultaten!$A:$P,8,FALSE)="",0,5)))))</f>
        <v>0</v>
      </c>
      <c r="J46" s="38">
        <f>IF(ISERROR(VLOOKUP($A46,BNT!$A:$H,8,FALSE)=TRUE),0,IF(VLOOKUP($A46,BNT!$A:$H,8,FALSE)="JA",2,0))</f>
        <v>0</v>
      </c>
      <c r="K46" s="38">
        <f>IF(ISERROR(VLOOKUP($A46,BNT!$A:$H,6,FALSE)=TRUE),0,IF(VLOOKUP($A46,BNT!$A:$H,6,FALSE)="JA",1,0))</f>
        <v>0</v>
      </c>
      <c r="L46" s="52">
        <f t="shared" si="0"/>
        <v>16</v>
      </c>
      <c r="M46" s="12">
        <f>IF(VLOOKUP($A46,Resultaten!$A:$P,15,FALSE)&gt;32,5,IF(VLOOKUP($A46,Resultaten!$A:$P,15,FALSE)&gt;22,10,IF(VLOOKUP($A46,Resultaten!$A:$P,15,FALSE)&gt;10,15,IF(VLOOKUP($A46,Resultaten!$A:$P,15,FALSE)&gt;6,20,IF(VLOOKUP($A46,Resultaten!$A:$P,15,FALSE)="",0,25)))))</f>
        <v>0</v>
      </c>
      <c r="N46" s="12">
        <f>IF(VLOOKUP($A46,Resultaten!$A:$P,16,FALSE)&gt;32,5,IF(VLOOKUP($A46,Resultaten!$A:$P,16,FALSE)&gt;22,10,IF(VLOOKUP($A46,Resultaten!$A:$P,16,FALSE)&gt;10,15,IF(VLOOKUP($A46,Resultaten!$A:$P,16,FALSE)&gt;6,20,IF(VLOOKUP($A46,Resultaten!$A:$P,16,FALSE)="",0,25)))))</f>
        <v>0</v>
      </c>
      <c r="O46" s="12">
        <f>IF(VLOOKUP($A46,Resultaten!$A:$P,9,FALSE)&gt;32,2,IF(VLOOKUP($A46,Resultaten!$A:$P,9,FALSE)&gt;22,4,IF(VLOOKUP($A46,Resultaten!$A:$P,9,FALSE)&gt;10,6,IF(VLOOKUP($A46,Resultaten!$A:$P,9,FALSE)&gt;6,8,IF(VLOOKUP($A46,Resultaten!$A:$P,9,FALSE)="",0,10)))))</f>
        <v>0</v>
      </c>
      <c r="P46" s="12">
        <f>IF(ISERROR(VLOOKUP($A46,BNT!$A:$H,7,FALSE)=TRUE),0,IF(VLOOKUP($A46,BNT!$A:$H,7,FALSE)="JA",2,0))</f>
        <v>0</v>
      </c>
      <c r="Q46" s="14">
        <f t="shared" si="1"/>
        <v>16</v>
      </c>
    </row>
    <row r="47" spans="1:17" x14ac:dyDescent="0.25">
      <c r="A47" s="25">
        <v>1095</v>
      </c>
      <c r="B47" s="25" t="str">
        <f>VLOOKUP($A47,Para!$D$1:$E$996,2,FALSE)</f>
        <v>Koninklijke BBC Union Leopoldsburg</v>
      </c>
      <c r="C47" s="18">
        <f>VLOOKUP($A47,'Score Algemeen'!$A$3:$S$968,5,FALSE)</f>
        <v>2</v>
      </c>
      <c r="D47" s="18">
        <f>VLOOKUP($A47,'Score Algemeen'!$A:$S,15,FALSE)</f>
        <v>5</v>
      </c>
      <c r="E47" s="18">
        <f>VLOOKUP($A47,'Score Algemeen'!$A:$S,19,FALSE)</f>
        <v>8</v>
      </c>
      <c r="F47" s="38">
        <f>IF(VLOOKUP($A47,Resultaten!$A:$P,14,FALSE)&gt;32,5,IF(VLOOKUP($A47,Resultaten!$A:$P,14,FALSE)&gt;22,10,IF(VLOOKUP($A47,Resultaten!$A:$P,14,FALSE)&gt;10,15,IF(VLOOKUP($A47,Resultaten!$A:$P,14,FALSE)&gt;6,20,IF(VLOOKUP($A47,Resultaten!$A:$P,14,FALSE)="",0,25)))))</f>
        <v>5</v>
      </c>
      <c r="G47" s="38">
        <f>IF(VLOOKUP($A47,Resultaten!$A:$P,7,FALSE)&gt;32,1,IF(VLOOKUP($A47,Resultaten!$A:$P,7,FALSE)&gt;22,2,IF(VLOOKUP($A47,Resultaten!$A:$P,7,FALSE)&gt;10,3,IF(VLOOKUP($A47,Resultaten!$A:$P,7,FALSE)&gt;6,4,IF(VLOOKUP($A47,Resultaten!$A:$P,7,FALSE)="",0,5)))))</f>
        <v>0</v>
      </c>
      <c r="H47" s="38">
        <f>IF(VLOOKUP($A47,Resultaten!$A:$P,15,FALSE)&gt;32,5,IF(VLOOKUP($A47,Resultaten!$A:$P,15,FALSE)&gt;22,10,IF(VLOOKUP($A47,Resultaten!$A:$P,15,FALSE)&gt;10,15,IF(VLOOKUP($A47,Resultaten!$A:$P,15,FALSE)&gt;6,20,IF(VLOOKUP($A47,Resultaten!$A:$P,15,FALSE)="",0,25)))))</f>
        <v>10</v>
      </c>
      <c r="I47" s="38">
        <f>IF(VLOOKUP($A47,Resultaten!$A:$P,8,FALSE)&gt;32,1,IF(VLOOKUP($A47,Resultaten!$A:$P,8,FALSE)&gt;22,2,IF(VLOOKUP($A47,Resultaten!$A:$P,8,FALSE)&gt;10,3,IF(VLOOKUP($A47,Resultaten!$A:$P,8,FALSE)&gt;6,4,IF(VLOOKUP($A47,Resultaten!$A:$P,8,FALSE)="",0,5)))))</f>
        <v>1</v>
      </c>
      <c r="J47" s="38">
        <f>IF(ISERROR(VLOOKUP($A47,BNT!$A:$H,8,FALSE)=TRUE),0,IF(VLOOKUP($A47,BNT!$A:$H,8,FALSE)="JA",2,0))</f>
        <v>0</v>
      </c>
      <c r="K47" s="38">
        <f>IF(ISERROR(VLOOKUP($A47,BNT!$A:$H,6,FALSE)=TRUE),0,IF(VLOOKUP($A47,BNT!$A:$H,6,FALSE)="JA",1,0))</f>
        <v>0</v>
      </c>
      <c r="L47" s="52">
        <f t="shared" si="0"/>
        <v>31</v>
      </c>
      <c r="M47" s="12">
        <f>IF(VLOOKUP($A47,Resultaten!$A:$P,15,FALSE)&gt;32,5,IF(VLOOKUP($A47,Resultaten!$A:$P,15,FALSE)&gt;22,10,IF(VLOOKUP($A47,Resultaten!$A:$P,15,FALSE)&gt;10,15,IF(VLOOKUP($A47,Resultaten!$A:$P,15,FALSE)&gt;6,20,IF(VLOOKUP($A47,Resultaten!$A:$P,15,FALSE)="",0,25)))))</f>
        <v>10</v>
      </c>
      <c r="N47" s="12">
        <f>IF(VLOOKUP($A47,Resultaten!$A:$P,16,FALSE)&gt;32,5,IF(VLOOKUP($A47,Resultaten!$A:$P,16,FALSE)&gt;22,10,IF(VLOOKUP($A47,Resultaten!$A:$P,16,FALSE)&gt;10,15,IF(VLOOKUP($A47,Resultaten!$A:$P,16,FALSE)&gt;6,20,IF(VLOOKUP($A47,Resultaten!$A:$P,16,FALSE)="",0,25)))))</f>
        <v>0</v>
      </c>
      <c r="O47" s="12">
        <f>IF(VLOOKUP($A47,Resultaten!$A:$P,9,FALSE)&gt;32,2,IF(VLOOKUP($A47,Resultaten!$A:$P,9,FALSE)&gt;22,4,IF(VLOOKUP($A47,Resultaten!$A:$P,9,FALSE)&gt;10,6,IF(VLOOKUP($A47,Resultaten!$A:$P,9,FALSE)&gt;6,8,IF(VLOOKUP($A47,Resultaten!$A:$P,9,FALSE)="",0,10)))))</f>
        <v>0</v>
      </c>
      <c r="P47" s="12">
        <f>IF(ISERROR(VLOOKUP($A47,BNT!$A:$H,7,FALSE)=TRUE),0,IF(VLOOKUP($A47,BNT!$A:$H,7,FALSE)="JA",2,0))</f>
        <v>0</v>
      </c>
      <c r="Q47" s="14">
        <f t="shared" si="1"/>
        <v>25</v>
      </c>
    </row>
    <row r="48" spans="1:17" x14ac:dyDescent="0.25">
      <c r="A48" s="25">
        <v>1114</v>
      </c>
      <c r="B48" s="25" t="str">
        <f>VLOOKUP($A48,Para!$D$1:$E$996,2,FALSE)</f>
        <v>Basket Club Groot Dilbeek</v>
      </c>
      <c r="C48" s="18">
        <f>VLOOKUP($A48,'Score Algemeen'!$A$3:$S$968,5,FALSE)</f>
        <v>10</v>
      </c>
      <c r="D48" s="18">
        <f>VLOOKUP($A48,'Score Algemeen'!$A:$S,15,FALSE)</f>
        <v>3</v>
      </c>
      <c r="E48" s="18">
        <f>VLOOKUP($A48,'Score Algemeen'!$A:$S,19,FALSE)</f>
        <v>5</v>
      </c>
      <c r="F48" s="38">
        <f>IF(VLOOKUP($A48,Resultaten!$A:$P,14,FALSE)&gt;32,5,IF(VLOOKUP($A48,Resultaten!$A:$P,14,FALSE)&gt;22,10,IF(VLOOKUP($A48,Resultaten!$A:$P,14,FALSE)&gt;10,15,IF(VLOOKUP($A48,Resultaten!$A:$P,14,FALSE)&gt;6,20,IF(VLOOKUP($A48,Resultaten!$A:$P,14,FALSE)="",0,25)))))</f>
        <v>0</v>
      </c>
      <c r="G48" s="38">
        <f>IF(VLOOKUP($A48,Resultaten!$A:$P,7,FALSE)&gt;32,1,IF(VLOOKUP($A48,Resultaten!$A:$P,7,FALSE)&gt;22,2,IF(VLOOKUP($A48,Resultaten!$A:$P,7,FALSE)&gt;10,3,IF(VLOOKUP($A48,Resultaten!$A:$P,7,FALSE)&gt;6,4,IF(VLOOKUP($A48,Resultaten!$A:$P,7,FALSE)="",0,5)))))</f>
        <v>0</v>
      </c>
      <c r="H48" s="38">
        <f>IF(VLOOKUP($A48,Resultaten!$A:$P,15,FALSE)&gt;32,5,IF(VLOOKUP($A48,Resultaten!$A:$P,15,FALSE)&gt;22,10,IF(VLOOKUP($A48,Resultaten!$A:$P,15,FALSE)&gt;10,15,IF(VLOOKUP($A48,Resultaten!$A:$P,15,FALSE)&gt;6,20,IF(VLOOKUP($A48,Resultaten!$A:$P,15,FALSE)="",0,25)))))</f>
        <v>0</v>
      </c>
      <c r="I48" s="38">
        <f>IF(VLOOKUP($A48,Resultaten!$A:$P,8,FALSE)&gt;32,1,IF(VLOOKUP($A48,Resultaten!$A:$P,8,FALSE)&gt;22,2,IF(VLOOKUP($A48,Resultaten!$A:$P,8,FALSE)&gt;10,3,IF(VLOOKUP($A48,Resultaten!$A:$P,8,FALSE)&gt;6,4,IF(VLOOKUP($A48,Resultaten!$A:$P,8,FALSE)="",0,5)))))</f>
        <v>0</v>
      </c>
      <c r="J48" s="38">
        <f>IF(ISERROR(VLOOKUP($A48,BNT!$A:$H,8,FALSE)=TRUE),0,IF(VLOOKUP($A48,BNT!$A:$H,8,FALSE)="JA",2,0))</f>
        <v>0</v>
      </c>
      <c r="K48" s="38">
        <f>IF(ISERROR(VLOOKUP($A48,BNT!$A:$H,6,FALSE)=TRUE),0,IF(VLOOKUP($A48,BNT!$A:$H,6,FALSE)="JA",1,0))</f>
        <v>0</v>
      </c>
      <c r="L48" s="52">
        <f t="shared" si="0"/>
        <v>18</v>
      </c>
      <c r="M48" s="12">
        <f>IF(VLOOKUP($A48,Resultaten!$A:$P,15,FALSE)&gt;32,5,IF(VLOOKUP($A48,Resultaten!$A:$P,15,FALSE)&gt;22,10,IF(VLOOKUP($A48,Resultaten!$A:$P,15,FALSE)&gt;10,15,IF(VLOOKUP($A48,Resultaten!$A:$P,15,FALSE)&gt;6,20,IF(VLOOKUP($A48,Resultaten!$A:$P,15,FALSE)="",0,25)))))</f>
        <v>0</v>
      </c>
      <c r="N48" s="12">
        <f>IF(VLOOKUP($A48,Resultaten!$A:$P,16,FALSE)&gt;32,5,IF(VLOOKUP($A48,Resultaten!$A:$P,16,FALSE)&gt;22,10,IF(VLOOKUP($A48,Resultaten!$A:$P,16,FALSE)&gt;10,15,IF(VLOOKUP($A48,Resultaten!$A:$P,16,FALSE)&gt;6,20,IF(VLOOKUP($A48,Resultaten!$A:$P,16,FALSE)="",0,25)))))</f>
        <v>0</v>
      </c>
      <c r="O48" s="12">
        <f>IF(VLOOKUP($A48,Resultaten!$A:$P,9,FALSE)&gt;32,2,IF(VLOOKUP($A48,Resultaten!$A:$P,9,FALSE)&gt;22,4,IF(VLOOKUP($A48,Resultaten!$A:$P,9,FALSE)&gt;10,6,IF(VLOOKUP($A48,Resultaten!$A:$P,9,FALSE)&gt;6,8,IF(VLOOKUP($A48,Resultaten!$A:$P,9,FALSE)="",0,10)))))</f>
        <v>0</v>
      </c>
      <c r="P48" s="12">
        <f>IF(ISERROR(VLOOKUP($A48,BNT!$A:$H,7,FALSE)=TRUE),0,IF(VLOOKUP($A48,BNT!$A:$H,7,FALSE)="JA",2,0))</f>
        <v>0</v>
      </c>
      <c r="Q48" s="14">
        <f t="shared" si="1"/>
        <v>18</v>
      </c>
    </row>
    <row r="49" spans="1:17" x14ac:dyDescent="0.25">
      <c r="A49" s="25">
        <v>1123</v>
      </c>
      <c r="B49" s="25" t="str">
        <f>VLOOKUP($A49,Para!$D$1:$E$996,2,FALSE)</f>
        <v>Panters Baasrode</v>
      </c>
      <c r="C49" s="18">
        <f>VLOOKUP($A49,'Score Algemeen'!$A$3:$S$968,5,FALSE)</f>
        <v>10</v>
      </c>
      <c r="D49" s="18">
        <f>VLOOKUP($A49,'Score Algemeen'!$A:$S,15,FALSE)</f>
        <v>3</v>
      </c>
      <c r="E49" s="18">
        <f>VLOOKUP($A49,'Score Algemeen'!$A:$S,19,FALSE)</f>
        <v>5</v>
      </c>
      <c r="F49" s="38">
        <f>IF(VLOOKUP($A49,Resultaten!$A:$P,14,FALSE)&gt;32,5,IF(VLOOKUP($A49,Resultaten!$A:$P,14,FALSE)&gt;22,10,IF(VLOOKUP($A49,Resultaten!$A:$P,14,FALSE)&gt;10,15,IF(VLOOKUP($A49,Resultaten!$A:$P,14,FALSE)&gt;6,20,IF(VLOOKUP($A49,Resultaten!$A:$P,14,FALSE)="",0,25)))))</f>
        <v>0</v>
      </c>
      <c r="G49" s="38">
        <f>IF(VLOOKUP($A49,Resultaten!$A:$P,7,FALSE)&gt;32,1,IF(VLOOKUP($A49,Resultaten!$A:$P,7,FALSE)&gt;22,2,IF(VLOOKUP($A49,Resultaten!$A:$P,7,FALSE)&gt;10,3,IF(VLOOKUP($A49,Resultaten!$A:$P,7,FALSE)&gt;6,4,IF(VLOOKUP($A49,Resultaten!$A:$P,7,FALSE)="",0,5)))))</f>
        <v>0</v>
      </c>
      <c r="H49" s="38">
        <f>IF(VLOOKUP($A49,Resultaten!$A:$P,15,FALSE)&gt;32,5,IF(VLOOKUP($A49,Resultaten!$A:$P,15,FALSE)&gt;22,10,IF(VLOOKUP($A49,Resultaten!$A:$P,15,FALSE)&gt;10,15,IF(VLOOKUP($A49,Resultaten!$A:$P,15,FALSE)&gt;6,20,IF(VLOOKUP($A49,Resultaten!$A:$P,15,FALSE)="",0,25)))))</f>
        <v>0</v>
      </c>
      <c r="I49" s="38">
        <f>IF(VLOOKUP($A49,Resultaten!$A:$P,8,FALSE)&gt;32,1,IF(VLOOKUP($A49,Resultaten!$A:$P,8,FALSE)&gt;22,2,IF(VLOOKUP($A49,Resultaten!$A:$P,8,FALSE)&gt;10,3,IF(VLOOKUP($A49,Resultaten!$A:$P,8,FALSE)&gt;6,4,IF(VLOOKUP($A49,Resultaten!$A:$P,8,FALSE)="",0,5)))))</f>
        <v>0</v>
      </c>
      <c r="J49" s="38">
        <f>IF(ISERROR(VLOOKUP($A49,BNT!$A:$H,8,FALSE)=TRUE),0,IF(VLOOKUP($A49,BNT!$A:$H,8,FALSE)="JA",2,0))</f>
        <v>0</v>
      </c>
      <c r="K49" s="38">
        <f>IF(ISERROR(VLOOKUP($A49,BNT!$A:$H,6,FALSE)=TRUE),0,IF(VLOOKUP($A49,BNT!$A:$H,6,FALSE)="JA",1,0))</f>
        <v>0</v>
      </c>
      <c r="L49" s="52">
        <f t="shared" si="0"/>
        <v>18</v>
      </c>
      <c r="M49" s="12">
        <f>IF(VLOOKUP($A49,Resultaten!$A:$P,15,FALSE)&gt;32,5,IF(VLOOKUP($A49,Resultaten!$A:$P,15,FALSE)&gt;22,10,IF(VLOOKUP($A49,Resultaten!$A:$P,15,FALSE)&gt;10,15,IF(VLOOKUP($A49,Resultaten!$A:$P,15,FALSE)&gt;6,20,IF(VLOOKUP($A49,Resultaten!$A:$P,15,FALSE)="",0,25)))))</f>
        <v>0</v>
      </c>
      <c r="N49" s="12">
        <f>IF(VLOOKUP($A49,Resultaten!$A:$P,16,FALSE)&gt;32,5,IF(VLOOKUP($A49,Resultaten!$A:$P,16,FALSE)&gt;22,10,IF(VLOOKUP($A49,Resultaten!$A:$P,16,FALSE)&gt;10,15,IF(VLOOKUP($A49,Resultaten!$A:$P,16,FALSE)&gt;6,20,IF(VLOOKUP($A49,Resultaten!$A:$P,16,FALSE)="",0,25)))))</f>
        <v>0</v>
      </c>
      <c r="O49" s="12">
        <f>IF(VLOOKUP($A49,Resultaten!$A:$P,9,FALSE)&gt;32,2,IF(VLOOKUP($A49,Resultaten!$A:$P,9,FALSE)&gt;22,4,IF(VLOOKUP($A49,Resultaten!$A:$P,9,FALSE)&gt;10,6,IF(VLOOKUP($A49,Resultaten!$A:$P,9,FALSE)&gt;6,8,IF(VLOOKUP($A49,Resultaten!$A:$P,9,FALSE)="",0,10)))))</f>
        <v>0</v>
      </c>
      <c r="P49" s="12">
        <f>IF(ISERROR(VLOOKUP($A49,BNT!$A:$H,7,FALSE)=TRUE),0,IF(VLOOKUP($A49,BNT!$A:$H,7,FALSE)="JA",2,0))</f>
        <v>0</v>
      </c>
      <c r="Q49" s="14">
        <f t="shared" si="1"/>
        <v>18</v>
      </c>
    </row>
    <row r="50" spans="1:17" x14ac:dyDescent="0.25">
      <c r="A50" s="25">
        <v>1124</v>
      </c>
      <c r="B50" s="25" t="str">
        <f>VLOOKUP($A50,Para!$D$1:$E$996,2,FALSE)</f>
        <v>BBC Wuitens Hamme</v>
      </c>
      <c r="C50" s="18">
        <f>VLOOKUP($A50,'Score Algemeen'!$A$3:$S$968,5,FALSE)</f>
        <v>6</v>
      </c>
      <c r="D50" s="18">
        <f>VLOOKUP($A50,'Score Algemeen'!$A:$S,15,FALSE)</f>
        <v>2</v>
      </c>
      <c r="E50" s="18">
        <f>VLOOKUP($A50,'Score Algemeen'!$A:$S,19,FALSE)</f>
        <v>2</v>
      </c>
      <c r="F50" s="38">
        <f>IF(VLOOKUP($A50,Resultaten!$A:$P,14,FALSE)&gt;32,5,IF(VLOOKUP($A50,Resultaten!$A:$P,14,FALSE)&gt;22,10,IF(VLOOKUP($A50,Resultaten!$A:$P,14,FALSE)&gt;10,15,IF(VLOOKUP($A50,Resultaten!$A:$P,14,FALSE)&gt;6,20,IF(VLOOKUP($A50,Resultaten!$A:$P,14,FALSE)="",0,25)))))</f>
        <v>0</v>
      </c>
      <c r="G50" s="38">
        <f>IF(VLOOKUP($A50,Resultaten!$A:$P,7,FALSE)&gt;32,1,IF(VLOOKUP($A50,Resultaten!$A:$P,7,FALSE)&gt;22,2,IF(VLOOKUP($A50,Resultaten!$A:$P,7,FALSE)&gt;10,3,IF(VLOOKUP($A50,Resultaten!$A:$P,7,FALSE)&gt;6,4,IF(VLOOKUP($A50,Resultaten!$A:$P,7,FALSE)="",0,5)))))</f>
        <v>0</v>
      </c>
      <c r="H50" s="38">
        <f>IF(VLOOKUP($A50,Resultaten!$A:$P,15,FALSE)&gt;32,5,IF(VLOOKUP($A50,Resultaten!$A:$P,15,FALSE)&gt;22,10,IF(VLOOKUP($A50,Resultaten!$A:$P,15,FALSE)&gt;10,15,IF(VLOOKUP($A50,Resultaten!$A:$P,15,FALSE)&gt;6,20,IF(VLOOKUP($A50,Resultaten!$A:$P,15,FALSE)="",0,25)))))</f>
        <v>0</v>
      </c>
      <c r="I50" s="38">
        <f>IF(VLOOKUP($A50,Resultaten!$A:$P,8,FALSE)&gt;32,1,IF(VLOOKUP($A50,Resultaten!$A:$P,8,FALSE)&gt;22,2,IF(VLOOKUP($A50,Resultaten!$A:$P,8,FALSE)&gt;10,3,IF(VLOOKUP($A50,Resultaten!$A:$P,8,FALSE)&gt;6,4,IF(VLOOKUP($A50,Resultaten!$A:$P,8,FALSE)="",0,5)))))</f>
        <v>0</v>
      </c>
      <c r="J50" s="38">
        <f>IF(ISERROR(VLOOKUP($A50,BNT!$A:$H,8,FALSE)=TRUE),0,IF(VLOOKUP($A50,BNT!$A:$H,8,FALSE)="JA",2,0))</f>
        <v>0</v>
      </c>
      <c r="K50" s="38">
        <f>IF(ISERROR(VLOOKUP($A50,BNT!$A:$H,6,FALSE)=TRUE),0,IF(VLOOKUP($A50,BNT!$A:$H,6,FALSE)="JA",1,0))</f>
        <v>0</v>
      </c>
      <c r="L50" s="52">
        <f t="shared" si="0"/>
        <v>10</v>
      </c>
      <c r="M50" s="12">
        <f>IF(VLOOKUP($A50,Resultaten!$A:$P,15,FALSE)&gt;32,5,IF(VLOOKUP($A50,Resultaten!$A:$P,15,FALSE)&gt;22,10,IF(VLOOKUP($A50,Resultaten!$A:$P,15,FALSE)&gt;10,15,IF(VLOOKUP($A50,Resultaten!$A:$P,15,FALSE)&gt;6,20,IF(VLOOKUP($A50,Resultaten!$A:$P,15,FALSE)="",0,25)))))</f>
        <v>0</v>
      </c>
      <c r="N50" s="12">
        <f>IF(VLOOKUP($A50,Resultaten!$A:$P,16,FALSE)&gt;32,5,IF(VLOOKUP($A50,Resultaten!$A:$P,16,FALSE)&gt;22,10,IF(VLOOKUP($A50,Resultaten!$A:$P,16,FALSE)&gt;10,15,IF(VLOOKUP($A50,Resultaten!$A:$P,16,FALSE)&gt;6,20,IF(VLOOKUP($A50,Resultaten!$A:$P,16,FALSE)="",0,25)))))</f>
        <v>0</v>
      </c>
      <c r="O50" s="12">
        <f>IF(VLOOKUP($A50,Resultaten!$A:$P,9,FALSE)&gt;32,2,IF(VLOOKUP($A50,Resultaten!$A:$P,9,FALSE)&gt;22,4,IF(VLOOKUP($A50,Resultaten!$A:$P,9,FALSE)&gt;10,6,IF(VLOOKUP($A50,Resultaten!$A:$P,9,FALSE)&gt;6,8,IF(VLOOKUP($A50,Resultaten!$A:$P,9,FALSE)="",0,10)))))</f>
        <v>0</v>
      </c>
      <c r="P50" s="12">
        <f>IF(ISERROR(VLOOKUP($A50,BNT!$A:$H,7,FALSE)=TRUE),0,IF(VLOOKUP($A50,BNT!$A:$H,7,FALSE)="JA",2,0))</f>
        <v>0</v>
      </c>
      <c r="Q50" s="14">
        <f t="shared" si="1"/>
        <v>10</v>
      </c>
    </row>
    <row r="51" spans="1:17" x14ac:dyDescent="0.25">
      <c r="A51" s="25">
        <v>1132</v>
      </c>
      <c r="B51" s="25" t="str">
        <f>VLOOKUP($A51,Para!$D$1:$E$996,2,FALSE)</f>
        <v>Fellows Legal Brokers Ekeren BBC</v>
      </c>
      <c r="C51" s="18">
        <f>VLOOKUP($A51,'Score Algemeen'!$A$3:$S$968,5,FALSE)</f>
        <v>10</v>
      </c>
      <c r="D51" s="18">
        <f>VLOOKUP($A51,'Score Algemeen'!$A:$S,15,FALSE)</f>
        <v>4</v>
      </c>
      <c r="E51" s="18">
        <f>VLOOKUP($A51,'Score Algemeen'!$A:$S,19,FALSE)</f>
        <v>5</v>
      </c>
      <c r="F51" s="38">
        <f>IF(VLOOKUP($A51,Resultaten!$A:$P,14,FALSE)&gt;32,5,IF(VLOOKUP($A51,Resultaten!$A:$P,14,FALSE)&gt;22,10,IF(VLOOKUP($A51,Resultaten!$A:$P,14,FALSE)&gt;10,15,IF(VLOOKUP($A51,Resultaten!$A:$P,14,FALSE)&gt;6,20,IF(VLOOKUP($A51,Resultaten!$A:$P,14,FALSE)="",0,25)))))</f>
        <v>0</v>
      </c>
      <c r="G51" s="38">
        <f>IF(VLOOKUP($A51,Resultaten!$A:$P,7,FALSE)&gt;32,1,IF(VLOOKUP($A51,Resultaten!$A:$P,7,FALSE)&gt;22,2,IF(VLOOKUP($A51,Resultaten!$A:$P,7,FALSE)&gt;10,3,IF(VLOOKUP($A51,Resultaten!$A:$P,7,FALSE)&gt;6,4,IF(VLOOKUP($A51,Resultaten!$A:$P,7,FALSE)="",0,5)))))</f>
        <v>0</v>
      </c>
      <c r="H51" s="38">
        <f>IF(VLOOKUP($A51,Resultaten!$A:$P,15,FALSE)&gt;32,5,IF(VLOOKUP($A51,Resultaten!$A:$P,15,FALSE)&gt;22,10,IF(VLOOKUP($A51,Resultaten!$A:$P,15,FALSE)&gt;10,15,IF(VLOOKUP($A51,Resultaten!$A:$P,15,FALSE)&gt;6,20,IF(VLOOKUP($A51,Resultaten!$A:$P,15,FALSE)="",0,25)))))</f>
        <v>0</v>
      </c>
      <c r="I51" s="38">
        <f>IF(VLOOKUP($A51,Resultaten!$A:$P,8,FALSE)&gt;32,1,IF(VLOOKUP($A51,Resultaten!$A:$P,8,FALSE)&gt;22,2,IF(VLOOKUP($A51,Resultaten!$A:$P,8,FALSE)&gt;10,3,IF(VLOOKUP($A51,Resultaten!$A:$P,8,FALSE)&gt;6,4,IF(VLOOKUP($A51,Resultaten!$A:$P,8,FALSE)="",0,5)))))</f>
        <v>2</v>
      </c>
      <c r="J51" s="38">
        <f>IF(ISERROR(VLOOKUP($A51,BNT!$A:$H,8,FALSE)=TRUE),0,IF(VLOOKUP($A51,BNT!$A:$H,8,FALSE)="JA",2,0))</f>
        <v>0</v>
      </c>
      <c r="K51" s="38">
        <f>IF(ISERROR(VLOOKUP($A51,BNT!$A:$H,6,FALSE)=TRUE),0,IF(VLOOKUP($A51,BNT!$A:$H,6,FALSE)="JA",1,0))</f>
        <v>0</v>
      </c>
      <c r="L51" s="52">
        <f t="shared" si="0"/>
        <v>21</v>
      </c>
      <c r="M51" s="12">
        <f>IF(VLOOKUP($A51,Resultaten!$A:$P,15,FALSE)&gt;32,5,IF(VLOOKUP($A51,Resultaten!$A:$P,15,FALSE)&gt;22,10,IF(VLOOKUP($A51,Resultaten!$A:$P,15,FALSE)&gt;10,15,IF(VLOOKUP($A51,Resultaten!$A:$P,15,FALSE)&gt;6,20,IF(VLOOKUP($A51,Resultaten!$A:$P,15,FALSE)="",0,25)))))</f>
        <v>0</v>
      </c>
      <c r="N51" s="12">
        <f>IF(VLOOKUP($A51,Resultaten!$A:$P,16,FALSE)&gt;32,5,IF(VLOOKUP($A51,Resultaten!$A:$P,16,FALSE)&gt;22,10,IF(VLOOKUP($A51,Resultaten!$A:$P,16,FALSE)&gt;10,15,IF(VLOOKUP($A51,Resultaten!$A:$P,16,FALSE)&gt;6,20,IF(VLOOKUP($A51,Resultaten!$A:$P,16,FALSE)="",0,25)))))</f>
        <v>0</v>
      </c>
      <c r="O51" s="12">
        <f>IF(VLOOKUP($A51,Resultaten!$A:$P,9,FALSE)&gt;32,2,IF(VLOOKUP($A51,Resultaten!$A:$P,9,FALSE)&gt;22,4,IF(VLOOKUP($A51,Resultaten!$A:$P,9,FALSE)&gt;10,6,IF(VLOOKUP($A51,Resultaten!$A:$P,9,FALSE)&gt;6,8,IF(VLOOKUP($A51,Resultaten!$A:$P,9,FALSE)="",0,10)))))</f>
        <v>2</v>
      </c>
      <c r="P51" s="12">
        <f>IF(ISERROR(VLOOKUP($A51,BNT!$A:$H,7,FALSE)=TRUE),0,IF(VLOOKUP($A51,BNT!$A:$H,7,FALSE)="JA",2,0))</f>
        <v>0</v>
      </c>
      <c r="Q51" s="14">
        <f t="shared" si="1"/>
        <v>21</v>
      </c>
    </row>
    <row r="52" spans="1:17" x14ac:dyDescent="0.25">
      <c r="A52" s="25">
        <v>1150</v>
      </c>
      <c r="B52" s="25" t="str">
        <f>VLOOKUP($A52,Para!$D$1:$E$996,2,FALSE)</f>
        <v>Basket Sijsele</v>
      </c>
      <c r="C52" s="18">
        <f>VLOOKUP($A52,'Score Algemeen'!$A$3:$S$968,5,FALSE)</f>
        <v>8</v>
      </c>
      <c r="D52" s="18">
        <f>VLOOKUP($A52,'Score Algemeen'!$A:$S,15,FALSE)</f>
        <v>5</v>
      </c>
      <c r="E52" s="18">
        <f>VLOOKUP($A52,'Score Algemeen'!$A:$S,19,FALSE)</f>
        <v>4</v>
      </c>
      <c r="F52" s="38">
        <f>IF(VLOOKUP($A52,Resultaten!$A:$P,14,FALSE)&gt;32,5,IF(VLOOKUP($A52,Resultaten!$A:$P,14,FALSE)&gt;22,10,IF(VLOOKUP($A52,Resultaten!$A:$P,14,FALSE)&gt;10,15,IF(VLOOKUP($A52,Resultaten!$A:$P,14,FALSE)&gt;6,20,IF(VLOOKUP($A52,Resultaten!$A:$P,14,FALSE)="",0,25)))))</f>
        <v>0</v>
      </c>
      <c r="G52" s="38">
        <f>IF(VLOOKUP($A52,Resultaten!$A:$P,7,FALSE)&gt;32,1,IF(VLOOKUP($A52,Resultaten!$A:$P,7,FALSE)&gt;22,2,IF(VLOOKUP($A52,Resultaten!$A:$P,7,FALSE)&gt;10,3,IF(VLOOKUP($A52,Resultaten!$A:$P,7,FALSE)&gt;6,4,IF(VLOOKUP($A52,Resultaten!$A:$P,7,FALSE)="",0,5)))))</f>
        <v>0</v>
      </c>
      <c r="H52" s="38">
        <f>IF(VLOOKUP($A52,Resultaten!$A:$P,15,FALSE)&gt;32,5,IF(VLOOKUP($A52,Resultaten!$A:$P,15,FALSE)&gt;22,10,IF(VLOOKUP($A52,Resultaten!$A:$P,15,FALSE)&gt;10,15,IF(VLOOKUP($A52,Resultaten!$A:$P,15,FALSE)&gt;6,20,IF(VLOOKUP($A52,Resultaten!$A:$P,15,FALSE)="",0,25)))))</f>
        <v>0</v>
      </c>
      <c r="I52" s="38">
        <f>IF(VLOOKUP($A52,Resultaten!$A:$P,8,FALSE)&gt;32,1,IF(VLOOKUP($A52,Resultaten!$A:$P,8,FALSE)&gt;22,2,IF(VLOOKUP($A52,Resultaten!$A:$P,8,FALSE)&gt;10,3,IF(VLOOKUP($A52,Resultaten!$A:$P,8,FALSE)&gt;6,4,IF(VLOOKUP($A52,Resultaten!$A:$P,8,FALSE)="",0,5)))))</f>
        <v>0</v>
      </c>
      <c r="J52" s="38">
        <f>IF(ISERROR(VLOOKUP($A52,BNT!$A:$H,8,FALSE)=TRUE),0,IF(VLOOKUP($A52,BNT!$A:$H,8,FALSE)="JA",2,0))</f>
        <v>0</v>
      </c>
      <c r="K52" s="38">
        <f>IF(ISERROR(VLOOKUP($A52,BNT!$A:$H,6,FALSE)=TRUE),0,IF(VLOOKUP($A52,BNT!$A:$H,6,FALSE)="JA",1,0))</f>
        <v>0</v>
      </c>
      <c r="L52" s="52">
        <f t="shared" si="0"/>
        <v>17</v>
      </c>
      <c r="M52" s="12">
        <f>IF(VLOOKUP($A52,Resultaten!$A:$P,15,FALSE)&gt;32,5,IF(VLOOKUP($A52,Resultaten!$A:$P,15,FALSE)&gt;22,10,IF(VLOOKUP($A52,Resultaten!$A:$P,15,FALSE)&gt;10,15,IF(VLOOKUP($A52,Resultaten!$A:$P,15,FALSE)&gt;6,20,IF(VLOOKUP($A52,Resultaten!$A:$P,15,FALSE)="",0,25)))))</f>
        <v>0</v>
      </c>
      <c r="N52" s="12">
        <f>IF(VLOOKUP($A52,Resultaten!$A:$P,16,FALSE)&gt;32,5,IF(VLOOKUP($A52,Resultaten!$A:$P,16,FALSE)&gt;22,10,IF(VLOOKUP($A52,Resultaten!$A:$P,16,FALSE)&gt;10,15,IF(VLOOKUP($A52,Resultaten!$A:$P,16,FALSE)&gt;6,20,IF(VLOOKUP($A52,Resultaten!$A:$P,16,FALSE)="",0,25)))))</f>
        <v>0</v>
      </c>
      <c r="O52" s="12">
        <f>IF(VLOOKUP($A52,Resultaten!$A:$P,9,FALSE)&gt;32,2,IF(VLOOKUP($A52,Resultaten!$A:$P,9,FALSE)&gt;22,4,IF(VLOOKUP($A52,Resultaten!$A:$P,9,FALSE)&gt;10,6,IF(VLOOKUP($A52,Resultaten!$A:$P,9,FALSE)&gt;6,8,IF(VLOOKUP($A52,Resultaten!$A:$P,9,FALSE)="",0,10)))))</f>
        <v>0</v>
      </c>
      <c r="P52" s="12">
        <f>IF(ISERROR(VLOOKUP($A52,BNT!$A:$H,7,FALSE)=TRUE),0,IF(VLOOKUP($A52,BNT!$A:$H,7,FALSE)="JA",2,0))</f>
        <v>0</v>
      </c>
      <c r="Q52" s="14">
        <f t="shared" si="1"/>
        <v>17</v>
      </c>
    </row>
    <row r="53" spans="1:17" x14ac:dyDescent="0.25">
      <c r="A53" s="25">
        <v>1165</v>
      </c>
      <c r="B53" s="25" t="str">
        <f>VLOOKUP($A53,Para!$D$1:$E$996,2,FALSE)</f>
        <v>Duffel K.B.B.C.</v>
      </c>
      <c r="C53" s="18">
        <f>VLOOKUP($A53,'Score Algemeen'!$A$3:$S$968,5,FALSE)</f>
        <v>8</v>
      </c>
      <c r="D53" s="18">
        <f>VLOOKUP($A53,'Score Algemeen'!$A:$S,15,FALSE)</f>
        <v>4</v>
      </c>
      <c r="E53" s="18">
        <f>VLOOKUP($A53,'Score Algemeen'!$A:$S,19,FALSE)</f>
        <v>8</v>
      </c>
      <c r="F53" s="38">
        <f>IF(VLOOKUP($A53,Resultaten!$A:$P,14,FALSE)&gt;32,5,IF(VLOOKUP($A53,Resultaten!$A:$P,14,FALSE)&gt;22,10,IF(VLOOKUP($A53,Resultaten!$A:$P,14,FALSE)&gt;10,15,IF(VLOOKUP($A53,Resultaten!$A:$P,14,FALSE)&gt;6,20,IF(VLOOKUP($A53,Resultaten!$A:$P,14,FALSE)="",0,25)))))</f>
        <v>0</v>
      </c>
      <c r="G53" s="38">
        <f>IF(VLOOKUP($A53,Resultaten!$A:$P,7,FALSE)&gt;32,1,IF(VLOOKUP($A53,Resultaten!$A:$P,7,FALSE)&gt;22,2,IF(VLOOKUP($A53,Resultaten!$A:$P,7,FALSE)&gt;10,3,IF(VLOOKUP($A53,Resultaten!$A:$P,7,FALSE)&gt;6,4,IF(VLOOKUP($A53,Resultaten!$A:$P,7,FALSE)="",0,5)))))</f>
        <v>0</v>
      </c>
      <c r="H53" s="38">
        <f>IF(VLOOKUP($A53,Resultaten!$A:$P,15,FALSE)&gt;32,5,IF(VLOOKUP($A53,Resultaten!$A:$P,15,FALSE)&gt;22,10,IF(VLOOKUP($A53,Resultaten!$A:$P,15,FALSE)&gt;10,15,IF(VLOOKUP($A53,Resultaten!$A:$P,15,FALSE)&gt;6,20,IF(VLOOKUP($A53,Resultaten!$A:$P,15,FALSE)="",0,25)))))</f>
        <v>0</v>
      </c>
      <c r="I53" s="38">
        <f>IF(VLOOKUP($A53,Resultaten!$A:$P,8,FALSE)&gt;32,1,IF(VLOOKUP($A53,Resultaten!$A:$P,8,FALSE)&gt;22,2,IF(VLOOKUP($A53,Resultaten!$A:$P,8,FALSE)&gt;10,3,IF(VLOOKUP($A53,Resultaten!$A:$P,8,FALSE)&gt;6,4,IF(VLOOKUP($A53,Resultaten!$A:$P,8,FALSE)="",0,5)))))</f>
        <v>0</v>
      </c>
      <c r="J53" s="38">
        <f>IF(ISERROR(VLOOKUP($A53,BNT!$A:$H,8,FALSE)=TRUE),0,IF(VLOOKUP($A53,BNT!$A:$H,8,FALSE)="JA",2,0))</f>
        <v>0</v>
      </c>
      <c r="K53" s="38">
        <f>IF(ISERROR(VLOOKUP($A53,BNT!$A:$H,6,FALSE)=TRUE),0,IF(VLOOKUP($A53,BNT!$A:$H,6,FALSE)="JA",1,0))</f>
        <v>0</v>
      </c>
      <c r="L53" s="52">
        <f t="shared" si="0"/>
        <v>20</v>
      </c>
      <c r="M53" s="12">
        <f>IF(VLOOKUP($A53,Resultaten!$A:$P,15,FALSE)&gt;32,5,IF(VLOOKUP($A53,Resultaten!$A:$P,15,FALSE)&gt;22,10,IF(VLOOKUP($A53,Resultaten!$A:$P,15,FALSE)&gt;10,15,IF(VLOOKUP($A53,Resultaten!$A:$P,15,FALSE)&gt;6,20,IF(VLOOKUP($A53,Resultaten!$A:$P,15,FALSE)="",0,25)))))</f>
        <v>0</v>
      </c>
      <c r="N53" s="12">
        <f>IF(VLOOKUP($A53,Resultaten!$A:$P,16,FALSE)&gt;32,5,IF(VLOOKUP($A53,Resultaten!$A:$P,16,FALSE)&gt;22,10,IF(VLOOKUP($A53,Resultaten!$A:$P,16,FALSE)&gt;10,15,IF(VLOOKUP($A53,Resultaten!$A:$P,16,FALSE)&gt;6,20,IF(VLOOKUP($A53,Resultaten!$A:$P,16,FALSE)="",0,25)))))</f>
        <v>0</v>
      </c>
      <c r="O53" s="12">
        <f>IF(VLOOKUP($A53,Resultaten!$A:$P,9,FALSE)&gt;32,2,IF(VLOOKUP($A53,Resultaten!$A:$P,9,FALSE)&gt;22,4,IF(VLOOKUP($A53,Resultaten!$A:$P,9,FALSE)&gt;10,6,IF(VLOOKUP($A53,Resultaten!$A:$P,9,FALSE)&gt;6,8,IF(VLOOKUP($A53,Resultaten!$A:$P,9,FALSE)="",0,10)))))</f>
        <v>2</v>
      </c>
      <c r="P53" s="12">
        <f>IF(ISERROR(VLOOKUP($A53,BNT!$A:$H,7,FALSE)=TRUE),0,IF(VLOOKUP($A53,BNT!$A:$H,7,FALSE)="JA",2,0))</f>
        <v>0</v>
      </c>
      <c r="Q53" s="14">
        <f t="shared" si="1"/>
        <v>22</v>
      </c>
    </row>
    <row r="54" spans="1:17" x14ac:dyDescent="0.25">
      <c r="A54" s="25">
        <v>1170</v>
      </c>
      <c r="B54" s="25" t="str">
        <f>VLOOKUP($A54,Para!$D$1:$E$996,2,FALSE)</f>
        <v>B.C. Gems Diepenbeek</v>
      </c>
      <c r="C54" s="18">
        <f>VLOOKUP($A54,'Score Algemeen'!$A$3:$S$968,5,FALSE)</f>
        <v>10</v>
      </c>
      <c r="D54" s="18">
        <f>VLOOKUP($A54,'Score Algemeen'!$A:$S,15,FALSE)</f>
        <v>4</v>
      </c>
      <c r="E54" s="18">
        <f>VLOOKUP($A54,'Score Algemeen'!$A:$S,19,FALSE)</f>
        <v>6</v>
      </c>
      <c r="F54" s="38">
        <f>IF(VLOOKUP($A54,Resultaten!$A:$P,14,FALSE)&gt;32,5,IF(VLOOKUP($A54,Resultaten!$A:$P,14,FALSE)&gt;22,10,IF(VLOOKUP($A54,Resultaten!$A:$P,14,FALSE)&gt;10,15,IF(VLOOKUP($A54,Resultaten!$A:$P,14,FALSE)&gt;6,20,IF(VLOOKUP($A54,Resultaten!$A:$P,14,FALSE)="",0,25)))))</f>
        <v>10</v>
      </c>
      <c r="G54" s="38">
        <f>IF(VLOOKUP($A54,Resultaten!$A:$P,7,FALSE)&gt;32,1,IF(VLOOKUP($A54,Resultaten!$A:$P,7,FALSE)&gt;22,2,IF(VLOOKUP($A54,Resultaten!$A:$P,7,FALSE)&gt;10,3,IF(VLOOKUP($A54,Resultaten!$A:$P,7,FALSE)&gt;6,4,IF(VLOOKUP($A54,Resultaten!$A:$P,7,FALSE)="",0,5)))))</f>
        <v>1</v>
      </c>
      <c r="H54" s="38">
        <f>IF(VLOOKUP($A54,Resultaten!$A:$P,15,FALSE)&gt;32,5,IF(VLOOKUP($A54,Resultaten!$A:$P,15,FALSE)&gt;22,10,IF(VLOOKUP($A54,Resultaten!$A:$P,15,FALSE)&gt;10,15,IF(VLOOKUP($A54,Resultaten!$A:$P,15,FALSE)&gt;6,20,IF(VLOOKUP($A54,Resultaten!$A:$P,15,FALSE)="",0,25)))))</f>
        <v>5</v>
      </c>
      <c r="I54" s="38">
        <f>IF(VLOOKUP($A54,Resultaten!$A:$P,8,FALSE)&gt;32,1,IF(VLOOKUP($A54,Resultaten!$A:$P,8,FALSE)&gt;22,2,IF(VLOOKUP($A54,Resultaten!$A:$P,8,FALSE)&gt;10,3,IF(VLOOKUP($A54,Resultaten!$A:$P,8,FALSE)&gt;6,4,IF(VLOOKUP($A54,Resultaten!$A:$P,8,FALSE)="",0,5)))))</f>
        <v>0</v>
      </c>
      <c r="J54" s="38">
        <f>IF(ISERROR(VLOOKUP($A54,BNT!$A:$H,8,FALSE)=TRUE),0,IF(VLOOKUP($A54,BNT!$A:$H,8,FALSE)="JA",2,0))</f>
        <v>0</v>
      </c>
      <c r="K54" s="38">
        <f>IF(ISERROR(VLOOKUP($A54,BNT!$A:$H,6,FALSE)=TRUE),0,IF(VLOOKUP($A54,BNT!$A:$H,6,FALSE)="JA",1,0))</f>
        <v>0</v>
      </c>
      <c r="L54" s="52">
        <f t="shared" si="0"/>
        <v>36</v>
      </c>
      <c r="M54" s="12">
        <f>IF(VLOOKUP($A54,Resultaten!$A:$P,15,FALSE)&gt;32,5,IF(VLOOKUP($A54,Resultaten!$A:$P,15,FALSE)&gt;22,10,IF(VLOOKUP($A54,Resultaten!$A:$P,15,FALSE)&gt;10,15,IF(VLOOKUP($A54,Resultaten!$A:$P,15,FALSE)&gt;6,20,IF(VLOOKUP($A54,Resultaten!$A:$P,15,FALSE)="",0,25)))))</f>
        <v>5</v>
      </c>
      <c r="N54" s="12">
        <f>IF(VLOOKUP($A54,Resultaten!$A:$P,16,FALSE)&gt;32,5,IF(VLOOKUP($A54,Resultaten!$A:$P,16,FALSE)&gt;22,10,IF(VLOOKUP($A54,Resultaten!$A:$P,16,FALSE)&gt;10,15,IF(VLOOKUP($A54,Resultaten!$A:$P,16,FALSE)&gt;6,20,IF(VLOOKUP($A54,Resultaten!$A:$P,16,FALSE)="",0,25)))))</f>
        <v>20</v>
      </c>
      <c r="O54" s="12">
        <f>IF(VLOOKUP($A54,Resultaten!$A:$P,9,FALSE)&gt;32,2,IF(VLOOKUP($A54,Resultaten!$A:$P,9,FALSE)&gt;22,4,IF(VLOOKUP($A54,Resultaten!$A:$P,9,FALSE)&gt;10,6,IF(VLOOKUP($A54,Resultaten!$A:$P,9,FALSE)&gt;6,8,IF(VLOOKUP($A54,Resultaten!$A:$P,9,FALSE)="",0,10)))))</f>
        <v>8</v>
      </c>
      <c r="P54" s="12">
        <f>IF(ISERROR(VLOOKUP($A54,BNT!$A:$H,7,FALSE)=TRUE),0,IF(VLOOKUP($A54,BNT!$A:$H,7,FALSE)="JA",2,0))</f>
        <v>0</v>
      </c>
      <c r="Q54" s="14">
        <f t="shared" si="1"/>
        <v>53</v>
      </c>
    </row>
    <row r="55" spans="1:17" x14ac:dyDescent="0.25">
      <c r="A55" s="25">
        <v>1173</v>
      </c>
      <c r="B55" s="25" t="str">
        <f>VLOOKUP($A55,Para!$D$1:$E$996,2,FALSE)</f>
        <v>Telstar B.B.C. Mechelen</v>
      </c>
      <c r="C55" s="18">
        <f>VLOOKUP($A55,'Score Algemeen'!$A$3:$S$968,5,FALSE)</f>
        <v>10</v>
      </c>
      <c r="D55" s="18">
        <f>VLOOKUP($A55,'Score Algemeen'!$A:$S,15,FALSE)</f>
        <v>2</v>
      </c>
      <c r="E55" s="18">
        <f>VLOOKUP($A55,'Score Algemeen'!$A:$S,19,FALSE)</f>
        <v>5</v>
      </c>
      <c r="F55" s="38">
        <f>IF(VLOOKUP($A55,Resultaten!$A:$P,14,FALSE)&gt;32,5,IF(VLOOKUP($A55,Resultaten!$A:$P,14,FALSE)&gt;22,10,IF(VLOOKUP($A55,Resultaten!$A:$P,14,FALSE)&gt;10,15,IF(VLOOKUP($A55,Resultaten!$A:$P,14,FALSE)&gt;6,20,IF(VLOOKUP($A55,Resultaten!$A:$P,14,FALSE)="",0,25)))))</f>
        <v>0</v>
      </c>
      <c r="G55" s="38">
        <f>IF(VLOOKUP($A55,Resultaten!$A:$P,7,FALSE)&gt;32,1,IF(VLOOKUP($A55,Resultaten!$A:$P,7,FALSE)&gt;22,2,IF(VLOOKUP($A55,Resultaten!$A:$P,7,FALSE)&gt;10,3,IF(VLOOKUP($A55,Resultaten!$A:$P,7,FALSE)&gt;6,4,IF(VLOOKUP($A55,Resultaten!$A:$P,7,FALSE)="",0,5)))))</f>
        <v>0</v>
      </c>
      <c r="H55" s="38">
        <f>IF(VLOOKUP($A55,Resultaten!$A:$P,15,FALSE)&gt;32,5,IF(VLOOKUP($A55,Resultaten!$A:$P,15,FALSE)&gt;22,10,IF(VLOOKUP($A55,Resultaten!$A:$P,15,FALSE)&gt;10,15,IF(VLOOKUP($A55,Resultaten!$A:$P,15,FALSE)&gt;6,20,IF(VLOOKUP($A55,Resultaten!$A:$P,15,FALSE)="",0,25)))))</f>
        <v>0</v>
      </c>
      <c r="I55" s="38">
        <f>IF(VLOOKUP($A55,Resultaten!$A:$P,8,FALSE)&gt;32,1,IF(VLOOKUP($A55,Resultaten!$A:$P,8,FALSE)&gt;22,2,IF(VLOOKUP($A55,Resultaten!$A:$P,8,FALSE)&gt;10,3,IF(VLOOKUP($A55,Resultaten!$A:$P,8,FALSE)&gt;6,4,IF(VLOOKUP($A55,Resultaten!$A:$P,8,FALSE)="",0,5)))))</f>
        <v>1</v>
      </c>
      <c r="J55" s="38">
        <f>IF(ISERROR(VLOOKUP($A55,BNT!$A:$H,8,FALSE)=TRUE),0,IF(VLOOKUP($A55,BNT!$A:$H,8,FALSE)="JA",2,0))</f>
        <v>0</v>
      </c>
      <c r="K55" s="38">
        <f>IF(ISERROR(VLOOKUP($A55,BNT!$A:$H,6,FALSE)=TRUE),0,IF(VLOOKUP($A55,BNT!$A:$H,6,FALSE)="JA",1,0))</f>
        <v>0</v>
      </c>
      <c r="L55" s="52">
        <f t="shared" si="0"/>
        <v>18</v>
      </c>
      <c r="M55" s="12">
        <f>IF(VLOOKUP($A55,Resultaten!$A:$P,15,FALSE)&gt;32,5,IF(VLOOKUP($A55,Resultaten!$A:$P,15,FALSE)&gt;22,10,IF(VLOOKUP($A55,Resultaten!$A:$P,15,FALSE)&gt;10,15,IF(VLOOKUP($A55,Resultaten!$A:$P,15,FALSE)&gt;6,20,IF(VLOOKUP($A55,Resultaten!$A:$P,15,FALSE)="",0,25)))))</f>
        <v>0</v>
      </c>
      <c r="N55" s="12">
        <f>IF(VLOOKUP($A55,Resultaten!$A:$P,16,FALSE)&gt;32,5,IF(VLOOKUP($A55,Resultaten!$A:$P,16,FALSE)&gt;22,10,IF(VLOOKUP($A55,Resultaten!$A:$P,16,FALSE)&gt;10,15,IF(VLOOKUP($A55,Resultaten!$A:$P,16,FALSE)&gt;6,20,IF(VLOOKUP($A55,Resultaten!$A:$P,16,FALSE)="",0,25)))))</f>
        <v>5</v>
      </c>
      <c r="O55" s="12">
        <f>IF(VLOOKUP($A55,Resultaten!$A:$P,9,FALSE)&gt;32,2,IF(VLOOKUP($A55,Resultaten!$A:$P,9,FALSE)&gt;22,4,IF(VLOOKUP($A55,Resultaten!$A:$P,9,FALSE)&gt;10,6,IF(VLOOKUP($A55,Resultaten!$A:$P,9,FALSE)&gt;6,8,IF(VLOOKUP($A55,Resultaten!$A:$P,9,FALSE)="",0,10)))))</f>
        <v>0</v>
      </c>
      <c r="P55" s="12">
        <f>IF(ISERROR(VLOOKUP($A55,BNT!$A:$H,7,FALSE)=TRUE),0,IF(VLOOKUP($A55,BNT!$A:$H,7,FALSE)="JA",2,0))</f>
        <v>0</v>
      </c>
      <c r="Q55" s="14">
        <f t="shared" si="1"/>
        <v>22</v>
      </c>
    </row>
    <row r="56" spans="1:17" x14ac:dyDescent="0.25">
      <c r="A56" s="25">
        <v>1184</v>
      </c>
      <c r="B56" s="25" t="str">
        <f>VLOOKUP($A56,Para!$D$1:$E$996,2,FALSE)</f>
        <v>Cosmo Genk BBC</v>
      </c>
      <c r="C56" s="18">
        <f>VLOOKUP($A56,'Score Algemeen'!$A$3:$S$968,5,FALSE)</f>
        <v>10</v>
      </c>
      <c r="D56" s="18">
        <f>VLOOKUP($A56,'Score Algemeen'!$A:$S,15,FALSE)</f>
        <v>3</v>
      </c>
      <c r="E56" s="18">
        <f>VLOOKUP($A56,'Score Algemeen'!$A:$S,19,FALSE)</f>
        <v>4</v>
      </c>
      <c r="F56" s="38">
        <f>IF(VLOOKUP($A56,Resultaten!$A:$P,14,FALSE)&gt;32,5,IF(VLOOKUP($A56,Resultaten!$A:$P,14,FALSE)&gt;22,10,IF(VLOOKUP($A56,Resultaten!$A:$P,14,FALSE)&gt;10,15,IF(VLOOKUP($A56,Resultaten!$A:$P,14,FALSE)&gt;6,20,IF(VLOOKUP($A56,Resultaten!$A:$P,14,FALSE)="",0,25)))))</f>
        <v>0</v>
      </c>
      <c r="G56" s="38">
        <f>IF(VLOOKUP($A56,Resultaten!$A:$P,7,FALSE)&gt;32,1,IF(VLOOKUP($A56,Resultaten!$A:$P,7,FALSE)&gt;22,2,IF(VLOOKUP($A56,Resultaten!$A:$P,7,FALSE)&gt;10,3,IF(VLOOKUP($A56,Resultaten!$A:$P,7,FALSE)&gt;6,4,IF(VLOOKUP($A56,Resultaten!$A:$P,7,FALSE)="",0,5)))))</f>
        <v>0</v>
      </c>
      <c r="H56" s="38">
        <f>IF(VLOOKUP($A56,Resultaten!$A:$P,15,FALSE)&gt;32,5,IF(VLOOKUP($A56,Resultaten!$A:$P,15,FALSE)&gt;22,10,IF(VLOOKUP($A56,Resultaten!$A:$P,15,FALSE)&gt;10,15,IF(VLOOKUP($A56,Resultaten!$A:$P,15,FALSE)&gt;6,20,IF(VLOOKUP($A56,Resultaten!$A:$P,15,FALSE)="",0,25)))))</f>
        <v>0</v>
      </c>
      <c r="I56" s="38">
        <f>IF(VLOOKUP($A56,Resultaten!$A:$P,8,FALSE)&gt;32,1,IF(VLOOKUP($A56,Resultaten!$A:$P,8,FALSE)&gt;22,2,IF(VLOOKUP($A56,Resultaten!$A:$P,8,FALSE)&gt;10,3,IF(VLOOKUP($A56,Resultaten!$A:$P,8,FALSE)&gt;6,4,IF(VLOOKUP($A56,Resultaten!$A:$P,8,FALSE)="",0,5)))))</f>
        <v>0</v>
      </c>
      <c r="J56" s="38">
        <f>IF(ISERROR(VLOOKUP($A56,BNT!$A:$H,8,FALSE)=TRUE),0,IF(VLOOKUP($A56,BNT!$A:$H,8,FALSE)="JA",2,0))</f>
        <v>0</v>
      </c>
      <c r="K56" s="38">
        <f>IF(ISERROR(VLOOKUP($A56,BNT!$A:$H,6,FALSE)=TRUE),0,IF(VLOOKUP($A56,BNT!$A:$H,6,FALSE)="JA",1,0))</f>
        <v>0</v>
      </c>
      <c r="L56" s="52">
        <f t="shared" si="0"/>
        <v>17</v>
      </c>
      <c r="M56" s="12">
        <f>IF(VLOOKUP($A56,Resultaten!$A:$P,15,FALSE)&gt;32,5,IF(VLOOKUP($A56,Resultaten!$A:$P,15,FALSE)&gt;22,10,IF(VLOOKUP($A56,Resultaten!$A:$P,15,FALSE)&gt;10,15,IF(VLOOKUP($A56,Resultaten!$A:$P,15,FALSE)&gt;6,20,IF(VLOOKUP($A56,Resultaten!$A:$P,15,FALSE)="",0,25)))))</f>
        <v>0</v>
      </c>
      <c r="N56" s="12">
        <f>IF(VLOOKUP($A56,Resultaten!$A:$P,16,FALSE)&gt;32,5,IF(VLOOKUP($A56,Resultaten!$A:$P,16,FALSE)&gt;22,10,IF(VLOOKUP($A56,Resultaten!$A:$P,16,FALSE)&gt;10,15,IF(VLOOKUP($A56,Resultaten!$A:$P,16,FALSE)&gt;6,20,IF(VLOOKUP($A56,Resultaten!$A:$P,16,FALSE)="",0,25)))))</f>
        <v>0</v>
      </c>
      <c r="O56" s="12">
        <f>IF(VLOOKUP($A56,Resultaten!$A:$P,9,FALSE)&gt;32,2,IF(VLOOKUP($A56,Resultaten!$A:$P,9,FALSE)&gt;22,4,IF(VLOOKUP($A56,Resultaten!$A:$P,9,FALSE)&gt;10,6,IF(VLOOKUP($A56,Resultaten!$A:$P,9,FALSE)&gt;6,8,IF(VLOOKUP($A56,Resultaten!$A:$P,9,FALSE)="",0,10)))))</f>
        <v>0</v>
      </c>
      <c r="P56" s="12">
        <f>IF(ISERROR(VLOOKUP($A56,BNT!$A:$H,7,FALSE)=TRUE),0,IF(VLOOKUP($A56,BNT!$A:$H,7,FALSE)="JA",2,0))</f>
        <v>0</v>
      </c>
      <c r="Q56" s="14">
        <f t="shared" si="1"/>
        <v>17</v>
      </c>
    </row>
    <row r="57" spans="1:17" x14ac:dyDescent="0.25">
      <c r="A57" s="25">
        <v>1204</v>
      </c>
      <c r="B57" s="25" t="str">
        <f>VLOOKUP($A57,Para!$D$1:$E$996,2,FALSE)</f>
        <v>Basketbalclub Sint-Amands vzw</v>
      </c>
      <c r="C57" s="18">
        <f>VLOOKUP($A57,'Score Algemeen'!$A$3:$S$968,5,FALSE)</f>
        <v>10</v>
      </c>
      <c r="D57" s="18">
        <f>VLOOKUP($A57,'Score Algemeen'!$A:$S,15,FALSE)</f>
        <v>3</v>
      </c>
      <c r="E57" s="18">
        <f>VLOOKUP($A57,'Score Algemeen'!$A:$S,19,FALSE)</f>
        <v>3</v>
      </c>
      <c r="F57" s="38">
        <f>IF(VLOOKUP($A57,Resultaten!$A:$P,14,FALSE)&gt;32,5,IF(VLOOKUP($A57,Resultaten!$A:$P,14,FALSE)&gt;22,10,IF(VLOOKUP($A57,Resultaten!$A:$P,14,FALSE)&gt;10,15,IF(VLOOKUP($A57,Resultaten!$A:$P,14,FALSE)&gt;6,20,IF(VLOOKUP($A57,Resultaten!$A:$P,14,FALSE)="",0,25)))))</f>
        <v>0</v>
      </c>
      <c r="G57" s="38">
        <f>IF(VLOOKUP($A57,Resultaten!$A:$P,7,FALSE)&gt;32,1,IF(VLOOKUP($A57,Resultaten!$A:$P,7,FALSE)&gt;22,2,IF(VLOOKUP($A57,Resultaten!$A:$P,7,FALSE)&gt;10,3,IF(VLOOKUP($A57,Resultaten!$A:$P,7,FALSE)&gt;6,4,IF(VLOOKUP($A57,Resultaten!$A:$P,7,FALSE)="",0,5)))))</f>
        <v>0</v>
      </c>
      <c r="H57" s="38">
        <f>IF(VLOOKUP($A57,Resultaten!$A:$P,15,FALSE)&gt;32,5,IF(VLOOKUP($A57,Resultaten!$A:$P,15,FALSE)&gt;22,10,IF(VLOOKUP($A57,Resultaten!$A:$P,15,FALSE)&gt;10,15,IF(VLOOKUP($A57,Resultaten!$A:$P,15,FALSE)&gt;6,20,IF(VLOOKUP($A57,Resultaten!$A:$P,15,FALSE)="",0,25)))))</f>
        <v>0</v>
      </c>
      <c r="I57" s="38">
        <f>IF(VLOOKUP($A57,Resultaten!$A:$P,8,FALSE)&gt;32,1,IF(VLOOKUP($A57,Resultaten!$A:$P,8,FALSE)&gt;22,2,IF(VLOOKUP($A57,Resultaten!$A:$P,8,FALSE)&gt;10,3,IF(VLOOKUP($A57,Resultaten!$A:$P,8,FALSE)&gt;6,4,IF(VLOOKUP($A57,Resultaten!$A:$P,8,FALSE)="",0,5)))))</f>
        <v>0</v>
      </c>
      <c r="J57" s="38">
        <f>IF(ISERROR(VLOOKUP($A57,BNT!$A:$H,8,FALSE)=TRUE),0,IF(VLOOKUP($A57,BNT!$A:$H,8,FALSE)="JA",2,0))</f>
        <v>0</v>
      </c>
      <c r="K57" s="38">
        <f>IF(ISERROR(VLOOKUP($A57,BNT!$A:$H,6,FALSE)=TRUE),0,IF(VLOOKUP($A57,BNT!$A:$H,6,FALSE)="JA",1,0))</f>
        <v>0</v>
      </c>
      <c r="L57" s="52">
        <f t="shared" si="0"/>
        <v>16</v>
      </c>
      <c r="M57" s="12">
        <f>IF(VLOOKUP($A57,Resultaten!$A:$P,15,FALSE)&gt;32,5,IF(VLOOKUP($A57,Resultaten!$A:$P,15,FALSE)&gt;22,10,IF(VLOOKUP($A57,Resultaten!$A:$P,15,FALSE)&gt;10,15,IF(VLOOKUP($A57,Resultaten!$A:$P,15,FALSE)&gt;6,20,IF(VLOOKUP($A57,Resultaten!$A:$P,15,FALSE)="",0,25)))))</f>
        <v>0</v>
      </c>
      <c r="N57" s="12">
        <f>IF(VLOOKUP($A57,Resultaten!$A:$P,16,FALSE)&gt;32,5,IF(VLOOKUP($A57,Resultaten!$A:$P,16,FALSE)&gt;22,10,IF(VLOOKUP($A57,Resultaten!$A:$P,16,FALSE)&gt;10,15,IF(VLOOKUP($A57,Resultaten!$A:$P,16,FALSE)&gt;6,20,IF(VLOOKUP($A57,Resultaten!$A:$P,16,FALSE)="",0,25)))))</f>
        <v>0</v>
      </c>
      <c r="O57" s="12">
        <f>IF(VLOOKUP($A57,Resultaten!$A:$P,9,FALSE)&gt;32,2,IF(VLOOKUP($A57,Resultaten!$A:$P,9,FALSE)&gt;22,4,IF(VLOOKUP($A57,Resultaten!$A:$P,9,FALSE)&gt;10,6,IF(VLOOKUP($A57,Resultaten!$A:$P,9,FALSE)&gt;6,8,IF(VLOOKUP($A57,Resultaten!$A:$P,9,FALSE)="",0,10)))))</f>
        <v>0</v>
      </c>
      <c r="P57" s="12">
        <f>IF(ISERROR(VLOOKUP($A57,BNT!$A:$H,7,FALSE)=TRUE),0,IF(VLOOKUP($A57,BNT!$A:$H,7,FALSE)="JA",2,0))</f>
        <v>0</v>
      </c>
      <c r="Q57" s="14">
        <f t="shared" si="1"/>
        <v>16</v>
      </c>
    </row>
    <row r="58" spans="1:17" x14ac:dyDescent="0.25">
      <c r="A58" s="25">
        <v>1206</v>
      </c>
      <c r="B58" s="25" t="str">
        <f>VLOOKUP($A58,Para!$D$1:$E$996,2,FALSE)</f>
        <v>BC Black Boys Erpe-Mere</v>
      </c>
      <c r="C58" s="18">
        <f>VLOOKUP($A58,'Score Algemeen'!$A$3:$S$968,5,FALSE)</f>
        <v>10</v>
      </c>
      <c r="D58" s="18">
        <f>VLOOKUP($A58,'Score Algemeen'!$A:$S,15,FALSE)</f>
        <v>2</v>
      </c>
      <c r="E58" s="18">
        <f>VLOOKUP($A58,'Score Algemeen'!$A:$S,19,FALSE)</f>
        <v>5</v>
      </c>
      <c r="F58" s="38">
        <f>IF(VLOOKUP($A58,Resultaten!$A:$P,14,FALSE)&gt;32,5,IF(VLOOKUP($A58,Resultaten!$A:$P,14,FALSE)&gt;22,10,IF(VLOOKUP($A58,Resultaten!$A:$P,14,FALSE)&gt;10,15,IF(VLOOKUP($A58,Resultaten!$A:$P,14,FALSE)&gt;6,20,IF(VLOOKUP($A58,Resultaten!$A:$P,14,FALSE)="",0,25)))))</f>
        <v>5</v>
      </c>
      <c r="G58" s="38">
        <f>IF(VLOOKUP($A58,Resultaten!$A:$P,7,FALSE)&gt;32,1,IF(VLOOKUP($A58,Resultaten!$A:$P,7,FALSE)&gt;22,2,IF(VLOOKUP($A58,Resultaten!$A:$P,7,FALSE)&gt;10,3,IF(VLOOKUP($A58,Resultaten!$A:$P,7,FALSE)&gt;6,4,IF(VLOOKUP($A58,Resultaten!$A:$P,7,FALSE)="",0,5)))))</f>
        <v>1</v>
      </c>
      <c r="H58" s="38">
        <f>IF(VLOOKUP($A58,Resultaten!$A:$P,15,FALSE)&gt;32,5,IF(VLOOKUP($A58,Resultaten!$A:$P,15,FALSE)&gt;22,10,IF(VLOOKUP($A58,Resultaten!$A:$P,15,FALSE)&gt;10,15,IF(VLOOKUP($A58,Resultaten!$A:$P,15,FALSE)&gt;6,20,IF(VLOOKUP($A58,Resultaten!$A:$P,15,FALSE)="",0,25)))))</f>
        <v>0</v>
      </c>
      <c r="I58" s="38">
        <f>IF(VLOOKUP($A58,Resultaten!$A:$P,8,FALSE)&gt;32,1,IF(VLOOKUP($A58,Resultaten!$A:$P,8,FALSE)&gt;22,2,IF(VLOOKUP($A58,Resultaten!$A:$P,8,FALSE)&gt;10,3,IF(VLOOKUP($A58,Resultaten!$A:$P,8,FALSE)&gt;6,4,IF(VLOOKUP($A58,Resultaten!$A:$P,8,FALSE)="",0,5)))))</f>
        <v>0</v>
      </c>
      <c r="J58" s="38">
        <f>IF(ISERROR(VLOOKUP($A58,BNT!$A:$H,8,FALSE)=TRUE),0,IF(VLOOKUP($A58,BNT!$A:$H,8,FALSE)="JA",2,0))</f>
        <v>0</v>
      </c>
      <c r="K58" s="38">
        <f>IF(ISERROR(VLOOKUP($A58,BNT!$A:$H,6,FALSE)=TRUE),0,IF(VLOOKUP($A58,BNT!$A:$H,6,FALSE)="JA",1,0))</f>
        <v>0</v>
      </c>
      <c r="L58" s="52">
        <f t="shared" si="0"/>
        <v>23</v>
      </c>
      <c r="M58" s="12">
        <f>IF(VLOOKUP($A58,Resultaten!$A:$P,15,FALSE)&gt;32,5,IF(VLOOKUP($A58,Resultaten!$A:$P,15,FALSE)&gt;22,10,IF(VLOOKUP($A58,Resultaten!$A:$P,15,FALSE)&gt;10,15,IF(VLOOKUP($A58,Resultaten!$A:$P,15,FALSE)&gt;6,20,IF(VLOOKUP($A58,Resultaten!$A:$P,15,FALSE)="",0,25)))))</f>
        <v>0</v>
      </c>
      <c r="N58" s="12">
        <f>IF(VLOOKUP($A58,Resultaten!$A:$P,16,FALSE)&gt;32,5,IF(VLOOKUP($A58,Resultaten!$A:$P,16,FALSE)&gt;22,10,IF(VLOOKUP($A58,Resultaten!$A:$P,16,FALSE)&gt;10,15,IF(VLOOKUP($A58,Resultaten!$A:$P,16,FALSE)&gt;6,20,IF(VLOOKUP($A58,Resultaten!$A:$P,16,FALSE)="",0,25)))))</f>
        <v>0</v>
      </c>
      <c r="O58" s="12">
        <f>IF(VLOOKUP($A58,Resultaten!$A:$P,9,FALSE)&gt;32,2,IF(VLOOKUP($A58,Resultaten!$A:$P,9,FALSE)&gt;22,4,IF(VLOOKUP($A58,Resultaten!$A:$P,9,FALSE)&gt;10,6,IF(VLOOKUP($A58,Resultaten!$A:$P,9,FALSE)&gt;6,8,IF(VLOOKUP($A58,Resultaten!$A:$P,9,FALSE)="",0,10)))))</f>
        <v>0</v>
      </c>
      <c r="P58" s="12">
        <f>IF(ISERROR(VLOOKUP($A58,BNT!$A:$H,7,FALSE)=TRUE),0,IF(VLOOKUP($A58,BNT!$A:$H,7,FALSE)="JA",2,0))</f>
        <v>0</v>
      </c>
      <c r="Q58" s="14">
        <f t="shared" si="1"/>
        <v>17</v>
      </c>
    </row>
    <row r="59" spans="1:17" x14ac:dyDescent="0.25">
      <c r="A59" s="25">
        <v>1207</v>
      </c>
      <c r="B59" s="25" t="str">
        <f>VLOOKUP($A59,Para!$D$1:$E$996,2,FALSE)</f>
        <v>Mibac Middelkerke</v>
      </c>
      <c r="C59" s="18">
        <f>VLOOKUP($A59,'Score Algemeen'!$A$3:$S$968,5,FALSE)</f>
        <v>10</v>
      </c>
      <c r="D59" s="18">
        <f>VLOOKUP($A59,'Score Algemeen'!$A:$S,15,FALSE)</f>
        <v>3</v>
      </c>
      <c r="E59" s="18">
        <f>VLOOKUP($A59,'Score Algemeen'!$A:$S,19,FALSE)</f>
        <v>3</v>
      </c>
      <c r="F59" s="38">
        <f>IF(VLOOKUP($A59,Resultaten!$A:$P,14,FALSE)&gt;32,5,IF(VLOOKUP($A59,Resultaten!$A:$P,14,FALSE)&gt;22,10,IF(VLOOKUP($A59,Resultaten!$A:$P,14,FALSE)&gt;10,15,IF(VLOOKUP($A59,Resultaten!$A:$P,14,FALSE)&gt;6,20,IF(VLOOKUP($A59,Resultaten!$A:$P,14,FALSE)="",0,25)))))</f>
        <v>0</v>
      </c>
      <c r="G59" s="38">
        <f>IF(VLOOKUP($A59,Resultaten!$A:$P,7,FALSE)&gt;32,1,IF(VLOOKUP($A59,Resultaten!$A:$P,7,FALSE)&gt;22,2,IF(VLOOKUP($A59,Resultaten!$A:$P,7,FALSE)&gt;10,3,IF(VLOOKUP($A59,Resultaten!$A:$P,7,FALSE)&gt;6,4,IF(VLOOKUP($A59,Resultaten!$A:$P,7,FALSE)="",0,5)))))</f>
        <v>0</v>
      </c>
      <c r="H59" s="38">
        <f>IF(VLOOKUP($A59,Resultaten!$A:$P,15,FALSE)&gt;32,5,IF(VLOOKUP($A59,Resultaten!$A:$P,15,FALSE)&gt;22,10,IF(VLOOKUP($A59,Resultaten!$A:$P,15,FALSE)&gt;10,15,IF(VLOOKUP($A59,Resultaten!$A:$P,15,FALSE)&gt;6,20,IF(VLOOKUP($A59,Resultaten!$A:$P,15,FALSE)="",0,25)))))</f>
        <v>0</v>
      </c>
      <c r="I59" s="38">
        <f>IF(VLOOKUP($A59,Resultaten!$A:$P,8,FALSE)&gt;32,1,IF(VLOOKUP($A59,Resultaten!$A:$P,8,FALSE)&gt;22,2,IF(VLOOKUP($A59,Resultaten!$A:$P,8,FALSE)&gt;10,3,IF(VLOOKUP($A59,Resultaten!$A:$P,8,FALSE)&gt;6,4,IF(VLOOKUP($A59,Resultaten!$A:$P,8,FALSE)="",0,5)))))</f>
        <v>0</v>
      </c>
      <c r="J59" s="38">
        <f>IF(ISERROR(VLOOKUP($A59,BNT!$A:$H,8,FALSE)=TRUE),0,IF(VLOOKUP($A59,BNT!$A:$H,8,FALSE)="JA",2,0))</f>
        <v>0</v>
      </c>
      <c r="K59" s="38">
        <f>IF(ISERROR(VLOOKUP($A59,BNT!$A:$H,6,FALSE)=TRUE),0,IF(VLOOKUP($A59,BNT!$A:$H,6,FALSE)="JA",1,0))</f>
        <v>0</v>
      </c>
      <c r="L59" s="52">
        <f t="shared" si="0"/>
        <v>16</v>
      </c>
      <c r="M59" s="12">
        <f>IF(VLOOKUP($A59,Resultaten!$A:$P,15,FALSE)&gt;32,5,IF(VLOOKUP($A59,Resultaten!$A:$P,15,FALSE)&gt;22,10,IF(VLOOKUP($A59,Resultaten!$A:$P,15,FALSE)&gt;10,15,IF(VLOOKUP($A59,Resultaten!$A:$P,15,FALSE)&gt;6,20,IF(VLOOKUP($A59,Resultaten!$A:$P,15,FALSE)="",0,25)))))</f>
        <v>0</v>
      </c>
      <c r="N59" s="12">
        <f>IF(VLOOKUP($A59,Resultaten!$A:$P,16,FALSE)&gt;32,5,IF(VLOOKUP($A59,Resultaten!$A:$P,16,FALSE)&gt;22,10,IF(VLOOKUP($A59,Resultaten!$A:$P,16,FALSE)&gt;10,15,IF(VLOOKUP($A59,Resultaten!$A:$P,16,FALSE)&gt;6,20,IF(VLOOKUP($A59,Resultaten!$A:$P,16,FALSE)="",0,25)))))</f>
        <v>0</v>
      </c>
      <c r="O59" s="12">
        <f>IF(VLOOKUP($A59,Resultaten!$A:$P,9,FALSE)&gt;32,2,IF(VLOOKUP($A59,Resultaten!$A:$P,9,FALSE)&gt;22,4,IF(VLOOKUP($A59,Resultaten!$A:$P,9,FALSE)&gt;10,6,IF(VLOOKUP($A59,Resultaten!$A:$P,9,FALSE)&gt;6,8,IF(VLOOKUP($A59,Resultaten!$A:$P,9,FALSE)="",0,10)))))</f>
        <v>0</v>
      </c>
      <c r="P59" s="12">
        <f>IF(ISERROR(VLOOKUP($A59,BNT!$A:$H,7,FALSE)=TRUE),0,IF(VLOOKUP($A59,BNT!$A:$H,7,FALSE)="JA",2,0))</f>
        <v>0</v>
      </c>
      <c r="Q59" s="14">
        <f t="shared" si="1"/>
        <v>16</v>
      </c>
    </row>
    <row r="60" spans="1:17" x14ac:dyDescent="0.25">
      <c r="A60" s="25">
        <v>1210</v>
      </c>
      <c r="B60" s="25" t="str">
        <f>VLOOKUP($A60,Para!$D$1:$E$996,2,FALSE)</f>
        <v>Stella Artois Leuven Bears</v>
      </c>
      <c r="C60" s="18">
        <f>VLOOKUP($A60,'Score Algemeen'!$A$3:$S$968,5,FALSE)</f>
        <v>6</v>
      </c>
      <c r="D60" s="18">
        <f>VLOOKUP($A60,'Score Algemeen'!$A:$S,15,FALSE)</f>
        <v>5</v>
      </c>
      <c r="E60" s="18">
        <f>VLOOKUP($A60,'Score Algemeen'!$A:$S,19,FALSE)</f>
        <v>8</v>
      </c>
      <c r="F60" s="38">
        <f>IF(VLOOKUP($A60,Resultaten!$A:$P,14,FALSE)&gt;32,5,IF(VLOOKUP($A60,Resultaten!$A:$P,14,FALSE)&gt;22,10,IF(VLOOKUP($A60,Resultaten!$A:$P,14,FALSE)&gt;10,15,IF(VLOOKUP($A60,Resultaten!$A:$P,14,FALSE)&gt;6,20,IF(VLOOKUP($A60,Resultaten!$A:$P,14,FALSE)="",0,25)))))</f>
        <v>0</v>
      </c>
      <c r="G60" s="38">
        <f>IF(VLOOKUP($A60,Resultaten!$A:$P,7,FALSE)&gt;32,1,IF(VLOOKUP($A60,Resultaten!$A:$P,7,FALSE)&gt;22,2,IF(VLOOKUP($A60,Resultaten!$A:$P,7,FALSE)&gt;10,3,IF(VLOOKUP($A60,Resultaten!$A:$P,7,FALSE)&gt;6,4,IF(VLOOKUP($A60,Resultaten!$A:$P,7,FALSE)="",0,5)))))</f>
        <v>0</v>
      </c>
      <c r="H60" s="38">
        <f>IF(VLOOKUP($A60,Resultaten!$A:$P,15,FALSE)&gt;32,5,IF(VLOOKUP($A60,Resultaten!$A:$P,15,FALSE)&gt;22,10,IF(VLOOKUP($A60,Resultaten!$A:$P,15,FALSE)&gt;10,15,IF(VLOOKUP($A60,Resultaten!$A:$P,15,FALSE)&gt;6,20,IF(VLOOKUP($A60,Resultaten!$A:$P,15,FALSE)="",0,25)))))</f>
        <v>0</v>
      </c>
      <c r="I60" s="38">
        <f>IF(VLOOKUP($A60,Resultaten!$A:$P,8,FALSE)&gt;32,1,IF(VLOOKUP($A60,Resultaten!$A:$P,8,FALSE)&gt;22,2,IF(VLOOKUP($A60,Resultaten!$A:$P,8,FALSE)&gt;10,3,IF(VLOOKUP($A60,Resultaten!$A:$P,8,FALSE)&gt;6,4,IF(VLOOKUP($A60,Resultaten!$A:$P,8,FALSE)="",0,5)))))</f>
        <v>0</v>
      </c>
      <c r="J60" s="38">
        <f>IF(ISERROR(VLOOKUP($A60,BNT!$A:$H,8,FALSE)=TRUE),0,IF(VLOOKUP($A60,BNT!$A:$H,8,FALSE)="JA",2,0))</f>
        <v>0</v>
      </c>
      <c r="K60" s="38">
        <f>IF(ISERROR(VLOOKUP($A60,BNT!$A:$H,6,FALSE)=TRUE),0,IF(VLOOKUP($A60,BNT!$A:$H,6,FALSE)="JA",1,0))</f>
        <v>0</v>
      </c>
      <c r="L60" s="52">
        <f t="shared" si="0"/>
        <v>19</v>
      </c>
      <c r="M60" s="12">
        <f>IF(VLOOKUP($A60,Resultaten!$A:$P,15,FALSE)&gt;32,5,IF(VLOOKUP($A60,Resultaten!$A:$P,15,FALSE)&gt;22,10,IF(VLOOKUP($A60,Resultaten!$A:$P,15,FALSE)&gt;10,15,IF(VLOOKUP($A60,Resultaten!$A:$P,15,FALSE)&gt;6,20,IF(VLOOKUP($A60,Resultaten!$A:$P,15,FALSE)="",0,25)))))</f>
        <v>0</v>
      </c>
      <c r="N60" s="12">
        <f>IF(VLOOKUP($A60,Resultaten!$A:$P,16,FALSE)&gt;32,5,IF(VLOOKUP($A60,Resultaten!$A:$P,16,FALSE)&gt;22,10,IF(VLOOKUP($A60,Resultaten!$A:$P,16,FALSE)&gt;10,15,IF(VLOOKUP($A60,Resultaten!$A:$P,16,FALSE)&gt;6,20,IF(VLOOKUP($A60,Resultaten!$A:$P,16,FALSE)="",0,25)))))</f>
        <v>0</v>
      </c>
      <c r="O60" s="12">
        <f>IF(VLOOKUP($A60,Resultaten!$A:$P,9,FALSE)&gt;32,2,IF(VLOOKUP($A60,Resultaten!$A:$P,9,FALSE)&gt;22,4,IF(VLOOKUP($A60,Resultaten!$A:$P,9,FALSE)&gt;10,6,IF(VLOOKUP($A60,Resultaten!$A:$P,9,FALSE)&gt;6,8,IF(VLOOKUP($A60,Resultaten!$A:$P,9,FALSE)="",0,10)))))</f>
        <v>0</v>
      </c>
      <c r="P60" s="12">
        <f>IF(ISERROR(VLOOKUP($A60,BNT!$A:$H,7,FALSE)=TRUE),0,IF(VLOOKUP($A60,BNT!$A:$H,7,FALSE)="JA",2,0))</f>
        <v>0</v>
      </c>
      <c r="Q60" s="14">
        <f t="shared" si="1"/>
        <v>19</v>
      </c>
    </row>
    <row r="61" spans="1:17" x14ac:dyDescent="0.25">
      <c r="A61" s="25">
        <v>1216</v>
      </c>
      <c r="B61" s="25" t="str">
        <f>VLOOKUP($A61,Para!$D$1:$E$996,2,FALSE)</f>
        <v>K. Vabco Mol BBC</v>
      </c>
      <c r="C61" s="18">
        <f>VLOOKUP($A61,'Score Algemeen'!$A$3:$S$968,5,FALSE)</f>
        <v>10</v>
      </c>
      <c r="D61" s="18">
        <f>VLOOKUP($A61,'Score Algemeen'!$A:$S,15,FALSE)</f>
        <v>5</v>
      </c>
      <c r="E61" s="18">
        <f>VLOOKUP($A61,'Score Algemeen'!$A:$S,19,FALSE)</f>
        <v>5</v>
      </c>
      <c r="F61" s="38">
        <f>IF(VLOOKUP($A61,Resultaten!$A:$P,14,FALSE)&gt;32,5,IF(VLOOKUP($A61,Resultaten!$A:$P,14,FALSE)&gt;22,10,IF(VLOOKUP($A61,Resultaten!$A:$P,14,FALSE)&gt;10,15,IF(VLOOKUP($A61,Resultaten!$A:$P,14,FALSE)&gt;6,20,IF(VLOOKUP($A61,Resultaten!$A:$P,14,FALSE)="",0,25)))))</f>
        <v>0</v>
      </c>
      <c r="G61" s="38">
        <f>IF(VLOOKUP($A61,Resultaten!$A:$P,7,FALSE)&gt;32,1,IF(VLOOKUP($A61,Resultaten!$A:$P,7,FALSE)&gt;22,2,IF(VLOOKUP($A61,Resultaten!$A:$P,7,FALSE)&gt;10,3,IF(VLOOKUP($A61,Resultaten!$A:$P,7,FALSE)&gt;6,4,IF(VLOOKUP($A61,Resultaten!$A:$P,7,FALSE)="",0,5)))))</f>
        <v>0</v>
      </c>
      <c r="H61" s="38">
        <f>IF(VLOOKUP($A61,Resultaten!$A:$P,15,FALSE)&gt;32,5,IF(VLOOKUP($A61,Resultaten!$A:$P,15,FALSE)&gt;22,10,IF(VLOOKUP($A61,Resultaten!$A:$P,15,FALSE)&gt;10,15,IF(VLOOKUP($A61,Resultaten!$A:$P,15,FALSE)&gt;6,20,IF(VLOOKUP($A61,Resultaten!$A:$P,15,FALSE)="",0,25)))))</f>
        <v>0</v>
      </c>
      <c r="I61" s="38">
        <f>IF(VLOOKUP($A61,Resultaten!$A:$P,8,FALSE)&gt;32,1,IF(VLOOKUP($A61,Resultaten!$A:$P,8,FALSE)&gt;22,2,IF(VLOOKUP($A61,Resultaten!$A:$P,8,FALSE)&gt;10,3,IF(VLOOKUP($A61,Resultaten!$A:$P,8,FALSE)&gt;6,4,IF(VLOOKUP($A61,Resultaten!$A:$P,8,FALSE)="",0,5)))))</f>
        <v>1</v>
      </c>
      <c r="J61" s="38">
        <f>IF(ISERROR(VLOOKUP($A61,BNT!$A:$H,8,FALSE)=TRUE),0,IF(VLOOKUP($A61,BNT!$A:$H,8,FALSE)="JA",2,0))</f>
        <v>0</v>
      </c>
      <c r="K61" s="38">
        <f>IF(ISERROR(VLOOKUP($A61,BNT!$A:$H,6,FALSE)=TRUE),0,IF(VLOOKUP($A61,BNT!$A:$H,6,FALSE)="JA",1,0))</f>
        <v>0</v>
      </c>
      <c r="L61" s="52">
        <f t="shared" si="0"/>
        <v>21</v>
      </c>
      <c r="M61" s="12">
        <f>IF(VLOOKUP($A61,Resultaten!$A:$P,15,FALSE)&gt;32,5,IF(VLOOKUP($A61,Resultaten!$A:$P,15,FALSE)&gt;22,10,IF(VLOOKUP($A61,Resultaten!$A:$P,15,FALSE)&gt;10,15,IF(VLOOKUP($A61,Resultaten!$A:$P,15,FALSE)&gt;6,20,IF(VLOOKUP($A61,Resultaten!$A:$P,15,FALSE)="",0,25)))))</f>
        <v>0</v>
      </c>
      <c r="N61" s="12">
        <f>IF(VLOOKUP($A61,Resultaten!$A:$P,16,FALSE)&gt;32,5,IF(VLOOKUP($A61,Resultaten!$A:$P,16,FALSE)&gt;22,10,IF(VLOOKUP($A61,Resultaten!$A:$P,16,FALSE)&gt;10,15,IF(VLOOKUP($A61,Resultaten!$A:$P,16,FALSE)&gt;6,20,IF(VLOOKUP($A61,Resultaten!$A:$P,16,FALSE)="",0,25)))))</f>
        <v>5</v>
      </c>
      <c r="O61" s="12">
        <f>IF(VLOOKUP($A61,Resultaten!$A:$P,9,FALSE)&gt;32,2,IF(VLOOKUP($A61,Resultaten!$A:$P,9,FALSE)&gt;22,4,IF(VLOOKUP($A61,Resultaten!$A:$P,9,FALSE)&gt;10,6,IF(VLOOKUP($A61,Resultaten!$A:$P,9,FALSE)&gt;6,8,IF(VLOOKUP($A61,Resultaten!$A:$P,9,FALSE)="",0,10)))))</f>
        <v>0</v>
      </c>
      <c r="P61" s="12">
        <f>IF(ISERROR(VLOOKUP($A61,BNT!$A:$H,7,FALSE)=TRUE),0,IF(VLOOKUP($A61,BNT!$A:$H,7,FALSE)="JA",2,0))</f>
        <v>0</v>
      </c>
      <c r="Q61" s="14">
        <f t="shared" si="1"/>
        <v>25</v>
      </c>
    </row>
    <row r="62" spans="1:17" x14ac:dyDescent="0.25">
      <c r="A62" s="25">
        <v>1218</v>
      </c>
      <c r="B62" s="25" t="str">
        <f>VLOOKUP($A62,Para!$D$1:$E$996,2,FALSE)</f>
        <v>House Of Talents Kortrijk Spurs</v>
      </c>
      <c r="C62" s="18">
        <f>VLOOKUP($A62,'Score Algemeen'!$A$3:$S$968,5,FALSE)</f>
        <v>10</v>
      </c>
      <c r="D62" s="18">
        <f>VLOOKUP($A62,'Score Algemeen'!$A:$S,15,FALSE)</f>
        <v>15</v>
      </c>
      <c r="E62" s="18">
        <f>VLOOKUP($A62,'Score Algemeen'!$A:$S,19,FALSE)</f>
        <v>8</v>
      </c>
      <c r="F62" s="38">
        <f>IF(VLOOKUP($A62,Resultaten!$A:$P,14,FALSE)&gt;32,5,IF(VLOOKUP($A62,Resultaten!$A:$P,14,FALSE)&gt;22,10,IF(VLOOKUP($A62,Resultaten!$A:$P,14,FALSE)&gt;10,15,IF(VLOOKUP($A62,Resultaten!$A:$P,14,FALSE)&gt;6,20,IF(VLOOKUP($A62,Resultaten!$A:$P,14,FALSE)="",0,25)))))</f>
        <v>20</v>
      </c>
      <c r="G62" s="38">
        <f>IF(VLOOKUP($A62,Resultaten!$A:$P,7,FALSE)&gt;32,1,IF(VLOOKUP($A62,Resultaten!$A:$P,7,FALSE)&gt;22,2,IF(VLOOKUP($A62,Resultaten!$A:$P,7,FALSE)&gt;10,3,IF(VLOOKUP($A62,Resultaten!$A:$P,7,FALSE)&gt;6,4,IF(VLOOKUP($A62,Resultaten!$A:$P,7,FALSE)="",0,5)))))</f>
        <v>5</v>
      </c>
      <c r="H62" s="38">
        <f>IF(VLOOKUP($A62,Resultaten!$A:$P,15,FALSE)&gt;32,5,IF(VLOOKUP($A62,Resultaten!$A:$P,15,FALSE)&gt;22,10,IF(VLOOKUP($A62,Resultaten!$A:$P,15,FALSE)&gt;10,15,IF(VLOOKUP($A62,Resultaten!$A:$P,15,FALSE)&gt;6,20,IF(VLOOKUP($A62,Resultaten!$A:$P,15,FALSE)="",0,25)))))</f>
        <v>25</v>
      </c>
      <c r="I62" s="38">
        <f>IF(VLOOKUP($A62,Resultaten!$A:$P,8,FALSE)&gt;32,1,IF(VLOOKUP($A62,Resultaten!$A:$P,8,FALSE)&gt;22,2,IF(VLOOKUP($A62,Resultaten!$A:$P,8,FALSE)&gt;10,3,IF(VLOOKUP($A62,Resultaten!$A:$P,8,FALSE)&gt;6,4,IF(VLOOKUP($A62,Resultaten!$A:$P,8,FALSE)="",0,5)))))</f>
        <v>5</v>
      </c>
      <c r="J62" s="38">
        <f>IF(ISERROR(VLOOKUP($A62,BNT!$A:$H,8,FALSE)=TRUE),0,IF(VLOOKUP($A62,BNT!$A:$H,8,FALSE)="JA",2,0))</f>
        <v>0</v>
      </c>
      <c r="K62" s="38">
        <f>IF(ISERROR(VLOOKUP($A62,BNT!$A:$H,6,FALSE)=TRUE),0,IF(VLOOKUP($A62,BNT!$A:$H,6,FALSE)="JA",1,0))</f>
        <v>0</v>
      </c>
      <c r="L62" s="52">
        <f t="shared" si="0"/>
        <v>88</v>
      </c>
      <c r="M62" s="12">
        <f>IF(VLOOKUP($A62,Resultaten!$A:$P,15,FALSE)&gt;32,5,IF(VLOOKUP($A62,Resultaten!$A:$P,15,FALSE)&gt;22,10,IF(VLOOKUP($A62,Resultaten!$A:$P,15,FALSE)&gt;10,15,IF(VLOOKUP($A62,Resultaten!$A:$P,15,FALSE)&gt;6,20,IF(VLOOKUP($A62,Resultaten!$A:$P,15,FALSE)="",0,25)))))</f>
        <v>25</v>
      </c>
      <c r="N62" s="12">
        <f>IF(VLOOKUP($A62,Resultaten!$A:$P,16,FALSE)&gt;32,5,IF(VLOOKUP($A62,Resultaten!$A:$P,16,FALSE)&gt;22,10,IF(VLOOKUP($A62,Resultaten!$A:$P,16,FALSE)&gt;10,15,IF(VLOOKUP($A62,Resultaten!$A:$P,16,FALSE)&gt;6,20,IF(VLOOKUP($A62,Resultaten!$A:$P,16,FALSE)="",0,25)))))</f>
        <v>25</v>
      </c>
      <c r="O62" s="12">
        <f>IF(VLOOKUP($A62,Resultaten!$A:$P,9,FALSE)&gt;32,2,IF(VLOOKUP($A62,Resultaten!$A:$P,9,FALSE)&gt;22,4,IF(VLOOKUP($A62,Resultaten!$A:$P,9,FALSE)&gt;10,6,IF(VLOOKUP($A62,Resultaten!$A:$P,9,FALSE)&gt;6,8,IF(VLOOKUP($A62,Resultaten!$A:$P,9,FALSE)="",0,10)))))</f>
        <v>10</v>
      </c>
      <c r="P62" s="12">
        <f>IF(ISERROR(VLOOKUP($A62,BNT!$A:$H,7,FALSE)=TRUE),0,IF(VLOOKUP($A62,BNT!$A:$H,7,FALSE)="JA",2,0))</f>
        <v>0</v>
      </c>
      <c r="Q62" s="14">
        <f t="shared" si="1"/>
        <v>93</v>
      </c>
    </row>
    <row r="63" spans="1:17" x14ac:dyDescent="0.25">
      <c r="A63" s="25">
        <v>1220</v>
      </c>
      <c r="B63" s="25" t="str">
        <f>VLOOKUP($A63,Para!$D$1:$E$996,2,FALSE)</f>
        <v>The Tower Aalst</v>
      </c>
      <c r="C63" s="18">
        <f>VLOOKUP($A63,'Score Algemeen'!$A$3:$S$968,5,FALSE)</f>
        <v>10</v>
      </c>
      <c r="D63" s="18">
        <f>VLOOKUP($A63,'Score Algemeen'!$A:$S,15,FALSE)</f>
        <v>1</v>
      </c>
      <c r="E63" s="18">
        <f>VLOOKUP($A63,'Score Algemeen'!$A:$S,19,FALSE)</f>
        <v>1</v>
      </c>
      <c r="F63" s="38">
        <f>IF(VLOOKUP($A63,Resultaten!$A:$P,14,FALSE)&gt;32,5,IF(VLOOKUP($A63,Resultaten!$A:$P,14,FALSE)&gt;22,10,IF(VLOOKUP($A63,Resultaten!$A:$P,14,FALSE)&gt;10,15,IF(VLOOKUP($A63,Resultaten!$A:$P,14,FALSE)&gt;6,20,IF(VLOOKUP($A63,Resultaten!$A:$P,14,FALSE)="",0,25)))))</f>
        <v>0</v>
      </c>
      <c r="G63" s="38">
        <f>IF(VLOOKUP($A63,Resultaten!$A:$P,7,FALSE)&gt;32,1,IF(VLOOKUP($A63,Resultaten!$A:$P,7,FALSE)&gt;22,2,IF(VLOOKUP($A63,Resultaten!$A:$P,7,FALSE)&gt;10,3,IF(VLOOKUP($A63,Resultaten!$A:$P,7,FALSE)&gt;6,4,IF(VLOOKUP($A63,Resultaten!$A:$P,7,FALSE)="",0,5)))))</f>
        <v>0</v>
      </c>
      <c r="H63" s="38">
        <f>IF(VLOOKUP($A63,Resultaten!$A:$P,15,FALSE)&gt;32,5,IF(VLOOKUP($A63,Resultaten!$A:$P,15,FALSE)&gt;22,10,IF(VLOOKUP($A63,Resultaten!$A:$P,15,FALSE)&gt;10,15,IF(VLOOKUP($A63,Resultaten!$A:$P,15,FALSE)&gt;6,20,IF(VLOOKUP($A63,Resultaten!$A:$P,15,FALSE)="",0,25)))))</f>
        <v>0</v>
      </c>
      <c r="I63" s="38">
        <f>IF(VLOOKUP($A63,Resultaten!$A:$P,8,FALSE)&gt;32,1,IF(VLOOKUP($A63,Resultaten!$A:$P,8,FALSE)&gt;22,2,IF(VLOOKUP($A63,Resultaten!$A:$P,8,FALSE)&gt;10,3,IF(VLOOKUP($A63,Resultaten!$A:$P,8,FALSE)&gt;6,4,IF(VLOOKUP($A63,Resultaten!$A:$P,8,FALSE)="",0,5)))))</f>
        <v>0</v>
      </c>
      <c r="J63" s="38">
        <f>IF(ISERROR(VLOOKUP($A63,BNT!$A:$H,8,FALSE)=TRUE),0,IF(VLOOKUP($A63,BNT!$A:$H,8,FALSE)="JA",2,0))</f>
        <v>0</v>
      </c>
      <c r="K63" s="38">
        <f>IF(ISERROR(VLOOKUP($A63,BNT!$A:$H,6,FALSE)=TRUE),0,IF(VLOOKUP($A63,BNT!$A:$H,6,FALSE)="JA",1,0))</f>
        <v>0</v>
      </c>
      <c r="L63" s="52">
        <f t="shared" si="0"/>
        <v>12</v>
      </c>
      <c r="M63" s="12">
        <f>IF(VLOOKUP($A63,Resultaten!$A:$P,15,FALSE)&gt;32,5,IF(VLOOKUP($A63,Resultaten!$A:$P,15,FALSE)&gt;22,10,IF(VLOOKUP($A63,Resultaten!$A:$P,15,FALSE)&gt;10,15,IF(VLOOKUP($A63,Resultaten!$A:$P,15,FALSE)&gt;6,20,IF(VLOOKUP($A63,Resultaten!$A:$P,15,FALSE)="",0,25)))))</f>
        <v>0</v>
      </c>
      <c r="N63" s="12">
        <f>IF(VLOOKUP($A63,Resultaten!$A:$P,16,FALSE)&gt;32,5,IF(VLOOKUP($A63,Resultaten!$A:$P,16,FALSE)&gt;22,10,IF(VLOOKUP($A63,Resultaten!$A:$P,16,FALSE)&gt;10,15,IF(VLOOKUP($A63,Resultaten!$A:$P,16,FALSE)&gt;6,20,IF(VLOOKUP($A63,Resultaten!$A:$P,16,FALSE)="",0,25)))))</f>
        <v>0</v>
      </c>
      <c r="O63" s="12">
        <f>IF(VLOOKUP($A63,Resultaten!$A:$P,9,FALSE)&gt;32,2,IF(VLOOKUP($A63,Resultaten!$A:$P,9,FALSE)&gt;22,4,IF(VLOOKUP($A63,Resultaten!$A:$P,9,FALSE)&gt;10,6,IF(VLOOKUP($A63,Resultaten!$A:$P,9,FALSE)&gt;6,8,IF(VLOOKUP($A63,Resultaten!$A:$P,9,FALSE)="",0,10)))))</f>
        <v>0</v>
      </c>
      <c r="P63" s="12">
        <f>IF(ISERROR(VLOOKUP($A63,BNT!$A:$H,7,FALSE)=TRUE),0,IF(VLOOKUP($A63,BNT!$A:$H,7,FALSE)="JA",2,0))</f>
        <v>0</v>
      </c>
      <c r="Q63" s="14">
        <f t="shared" si="1"/>
        <v>12</v>
      </c>
    </row>
    <row r="64" spans="1:17" x14ac:dyDescent="0.25">
      <c r="A64" s="25">
        <v>1221</v>
      </c>
      <c r="B64" s="25" t="str">
        <f>VLOOKUP($A64,Para!$D$1:$E$996,2,FALSE)</f>
        <v>Basket Zonhoven</v>
      </c>
      <c r="C64" s="18">
        <f>VLOOKUP($A64,'Score Algemeen'!$A$3:$S$968,5,FALSE)</f>
        <v>6</v>
      </c>
      <c r="D64" s="18">
        <f>VLOOKUP($A64,'Score Algemeen'!$A:$S,15,FALSE)</f>
        <v>9</v>
      </c>
      <c r="E64" s="18">
        <f>VLOOKUP($A64,'Score Algemeen'!$A:$S,19,FALSE)</f>
        <v>8</v>
      </c>
      <c r="F64" s="38">
        <f>IF(VLOOKUP($A64,Resultaten!$A:$P,14,FALSE)&gt;32,5,IF(VLOOKUP($A64,Resultaten!$A:$P,14,FALSE)&gt;22,10,IF(VLOOKUP($A64,Resultaten!$A:$P,14,FALSE)&gt;10,15,IF(VLOOKUP($A64,Resultaten!$A:$P,14,FALSE)&gt;6,20,IF(VLOOKUP($A64,Resultaten!$A:$P,14,FALSE)="",0,25)))))</f>
        <v>5</v>
      </c>
      <c r="G64" s="38">
        <f>IF(VLOOKUP($A64,Resultaten!$A:$P,7,FALSE)&gt;32,1,IF(VLOOKUP($A64,Resultaten!$A:$P,7,FALSE)&gt;22,2,IF(VLOOKUP($A64,Resultaten!$A:$P,7,FALSE)&gt;10,3,IF(VLOOKUP($A64,Resultaten!$A:$P,7,FALSE)&gt;6,4,IF(VLOOKUP($A64,Resultaten!$A:$P,7,FALSE)="",0,5)))))</f>
        <v>1</v>
      </c>
      <c r="H64" s="38">
        <f>IF(VLOOKUP($A64,Resultaten!$A:$P,15,FALSE)&gt;32,5,IF(VLOOKUP($A64,Resultaten!$A:$P,15,FALSE)&gt;22,10,IF(VLOOKUP($A64,Resultaten!$A:$P,15,FALSE)&gt;10,15,IF(VLOOKUP($A64,Resultaten!$A:$P,15,FALSE)&gt;6,20,IF(VLOOKUP($A64,Resultaten!$A:$P,15,FALSE)="",0,25)))))</f>
        <v>10</v>
      </c>
      <c r="I64" s="38">
        <f>IF(VLOOKUP($A64,Resultaten!$A:$P,8,FALSE)&gt;32,1,IF(VLOOKUP($A64,Resultaten!$A:$P,8,FALSE)&gt;22,2,IF(VLOOKUP($A64,Resultaten!$A:$P,8,FALSE)&gt;10,3,IF(VLOOKUP($A64,Resultaten!$A:$P,8,FALSE)&gt;6,4,IF(VLOOKUP($A64,Resultaten!$A:$P,8,FALSE)="",0,5)))))</f>
        <v>1</v>
      </c>
      <c r="J64" s="38">
        <f>IF(ISERROR(VLOOKUP($A64,BNT!$A:$H,8,FALSE)=TRUE),0,IF(VLOOKUP($A64,BNT!$A:$H,8,FALSE)="JA",2,0))</f>
        <v>0</v>
      </c>
      <c r="K64" s="38">
        <f>IF(ISERROR(VLOOKUP($A64,BNT!$A:$H,6,FALSE)=TRUE),0,IF(VLOOKUP($A64,BNT!$A:$H,6,FALSE)="JA",1,0))</f>
        <v>0</v>
      </c>
      <c r="L64" s="52">
        <f t="shared" si="0"/>
        <v>40</v>
      </c>
      <c r="M64" s="12">
        <f>IF(VLOOKUP($A64,Resultaten!$A:$P,15,FALSE)&gt;32,5,IF(VLOOKUP($A64,Resultaten!$A:$P,15,FALSE)&gt;22,10,IF(VLOOKUP($A64,Resultaten!$A:$P,15,FALSE)&gt;10,15,IF(VLOOKUP($A64,Resultaten!$A:$P,15,FALSE)&gt;6,20,IF(VLOOKUP($A64,Resultaten!$A:$P,15,FALSE)="",0,25)))))</f>
        <v>10</v>
      </c>
      <c r="N64" s="12">
        <f>IF(VLOOKUP($A64,Resultaten!$A:$P,16,FALSE)&gt;32,5,IF(VLOOKUP($A64,Resultaten!$A:$P,16,FALSE)&gt;22,10,IF(VLOOKUP($A64,Resultaten!$A:$P,16,FALSE)&gt;10,15,IF(VLOOKUP($A64,Resultaten!$A:$P,16,FALSE)&gt;6,20,IF(VLOOKUP($A64,Resultaten!$A:$P,16,FALSE)="",0,25)))))</f>
        <v>5</v>
      </c>
      <c r="O64" s="12">
        <f>IF(VLOOKUP($A64,Resultaten!$A:$P,9,FALSE)&gt;32,2,IF(VLOOKUP($A64,Resultaten!$A:$P,9,FALSE)&gt;22,4,IF(VLOOKUP($A64,Resultaten!$A:$P,9,FALSE)&gt;10,6,IF(VLOOKUP($A64,Resultaten!$A:$P,9,FALSE)&gt;6,8,IF(VLOOKUP($A64,Resultaten!$A:$P,9,FALSE)="",0,10)))))</f>
        <v>0</v>
      </c>
      <c r="P64" s="12">
        <f>IF(ISERROR(VLOOKUP($A64,BNT!$A:$H,7,FALSE)=TRUE),0,IF(VLOOKUP($A64,BNT!$A:$H,7,FALSE)="JA",2,0))</f>
        <v>0</v>
      </c>
      <c r="Q64" s="14">
        <f t="shared" si="1"/>
        <v>38</v>
      </c>
    </row>
    <row r="65" spans="1:17" x14ac:dyDescent="0.25">
      <c r="A65" s="25">
        <v>1223</v>
      </c>
      <c r="B65" s="25" t="str">
        <f>VLOOKUP($A65,Para!$D$1:$E$996,2,FALSE)</f>
        <v>BC Maasmechelen</v>
      </c>
      <c r="C65" s="18">
        <f>VLOOKUP($A65,'Score Algemeen'!$A$3:$S$968,5,FALSE)</f>
        <v>2</v>
      </c>
      <c r="D65" s="18">
        <f>VLOOKUP($A65,'Score Algemeen'!$A:$S,15,FALSE)</f>
        <v>2</v>
      </c>
      <c r="E65" s="18">
        <f>VLOOKUP($A65,'Score Algemeen'!$A:$S,19,FALSE)</f>
        <v>8</v>
      </c>
      <c r="F65" s="38">
        <f>IF(VLOOKUP($A65,Resultaten!$A:$P,14,FALSE)&gt;32,5,IF(VLOOKUP($A65,Resultaten!$A:$P,14,FALSE)&gt;22,10,IF(VLOOKUP($A65,Resultaten!$A:$P,14,FALSE)&gt;10,15,IF(VLOOKUP($A65,Resultaten!$A:$P,14,FALSE)&gt;6,20,IF(VLOOKUP($A65,Resultaten!$A:$P,14,FALSE)="",0,25)))))</f>
        <v>0</v>
      </c>
      <c r="G65" s="38">
        <f>IF(VLOOKUP($A65,Resultaten!$A:$P,7,FALSE)&gt;32,1,IF(VLOOKUP($A65,Resultaten!$A:$P,7,FALSE)&gt;22,2,IF(VLOOKUP($A65,Resultaten!$A:$P,7,FALSE)&gt;10,3,IF(VLOOKUP($A65,Resultaten!$A:$P,7,FALSE)&gt;6,4,IF(VLOOKUP($A65,Resultaten!$A:$P,7,FALSE)="",0,5)))))</f>
        <v>0</v>
      </c>
      <c r="H65" s="38">
        <f>IF(VLOOKUP($A65,Resultaten!$A:$P,15,FALSE)&gt;32,5,IF(VLOOKUP($A65,Resultaten!$A:$P,15,FALSE)&gt;22,10,IF(VLOOKUP($A65,Resultaten!$A:$P,15,FALSE)&gt;10,15,IF(VLOOKUP($A65,Resultaten!$A:$P,15,FALSE)&gt;6,20,IF(VLOOKUP($A65,Resultaten!$A:$P,15,FALSE)="",0,25)))))</f>
        <v>0</v>
      </c>
      <c r="I65" s="38">
        <f>IF(VLOOKUP($A65,Resultaten!$A:$P,8,FALSE)&gt;32,1,IF(VLOOKUP($A65,Resultaten!$A:$P,8,FALSE)&gt;22,2,IF(VLOOKUP($A65,Resultaten!$A:$P,8,FALSE)&gt;10,3,IF(VLOOKUP($A65,Resultaten!$A:$P,8,FALSE)&gt;6,4,IF(VLOOKUP($A65,Resultaten!$A:$P,8,FALSE)="",0,5)))))</f>
        <v>0</v>
      </c>
      <c r="J65" s="38">
        <f>IF(ISERROR(VLOOKUP($A65,BNT!$A:$H,8,FALSE)=TRUE),0,IF(VLOOKUP($A65,BNT!$A:$H,8,FALSE)="JA",2,0))</f>
        <v>0</v>
      </c>
      <c r="K65" s="38">
        <f>IF(ISERROR(VLOOKUP($A65,BNT!$A:$H,6,FALSE)=TRUE),0,IF(VLOOKUP($A65,BNT!$A:$H,6,FALSE)="JA",1,0))</f>
        <v>0</v>
      </c>
      <c r="L65" s="52">
        <f t="shared" si="0"/>
        <v>12</v>
      </c>
      <c r="M65" s="12">
        <f>IF(VLOOKUP($A65,Resultaten!$A:$P,15,FALSE)&gt;32,5,IF(VLOOKUP($A65,Resultaten!$A:$P,15,FALSE)&gt;22,10,IF(VLOOKUP($A65,Resultaten!$A:$P,15,FALSE)&gt;10,15,IF(VLOOKUP($A65,Resultaten!$A:$P,15,FALSE)&gt;6,20,IF(VLOOKUP($A65,Resultaten!$A:$P,15,FALSE)="",0,25)))))</f>
        <v>0</v>
      </c>
      <c r="N65" s="12">
        <f>IF(VLOOKUP($A65,Resultaten!$A:$P,16,FALSE)&gt;32,5,IF(VLOOKUP($A65,Resultaten!$A:$P,16,FALSE)&gt;22,10,IF(VLOOKUP($A65,Resultaten!$A:$P,16,FALSE)&gt;10,15,IF(VLOOKUP($A65,Resultaten!$A:$P,16,FALSE)&gt;6,20,IF(VLOOKUP($A65,Resultaten!$A:$P,16,FALSE)="",0,25)))))</f>
        <v>0</v>
      </c>
      <c r="O65" s="12">
        <f>IF(VLOOKUP($A65,Resultaten!$A:$P,9,FALSE)&gt;32,2,IF(VLOOKUP($A65,Resultaten!$A:$P,9,FALSE)&gt;22,4,IF(VLOOKUP($A65,Resultaten!$A:$P,9,FALSE)&gt;10,6,IF(VLOOKUP($A65,Resultaten!$A:$P,9,FALSE)&gt;6,8,IF(VLOOKUP($A65,Resultaten!$A:$P,9,FALSE)="",0,10)))))</f>
        <v>0</v>
      </c>
      <c r="P65" s="12">
        <f>IF(ISERROR(VLOOKUP($A65,BNT!$A:$H,7,FALSE)=TRUE),0,IF(VLOOKUP($A65,BNT!$A:$H,7,FALSE)="JA",2,0))</f>
        <v>0</v>
      </c>
      <c r="Q65" s="14">
        <f t="shared" si="1"/>
        <v>12</v>
      </c>
    </row>
    <row r="66" spans="1:17" x14ac:dyDescent="0.25">
      <c r="A66" s="25">
        <v>1250</v>
      </c>
      <c r="B66" s="25" t="str">
        <f>VLOOKUP($A66,Para!$D$1:$E$996,2,FALSE)</f>
        <v>Essense Esbac</v>
      </c>
      <c r="C66" s="18">
        <f>VLOOKUP($A66,'Score Algemeen'!$A$3:$S$968,5,FALSE)</f>
        <v>10</v>
      </c>
      <c r="D66" s="18">
        <f>VLOOKUP($A66,'Score Algemeen'!$A:$S,15,FALSE)</f>
        <v>2</v>
      </c>
      <c r="E66" s="18">
        <f>VLOOKUP($A66,'Score Algemeen'!$A:$S,19,FALSE)</f>
        <v>5</v>
      </c>
      <c r="F66" s="38">
        <f>IF(VLOOKUP($A66,Resultaten!$A:$P,14,FALSE)&gt;32,5,IF(VLOOKUP($A66,Resultaten!$A:$P,14,FALSE)&gt;22,10,IF(VLOOKUP($A66,Resultaten!$A:$P,14,FALSE)&gt;10,15,IF(VLOOKUP($A66,Resultaten!$A:$P,14,FALSE)&gt;6,20,IF(VLOOKUP($A66,Resultaten!$A:$P,14,FALSE)="",0,25)))))</f>
        <v>0</v>
      </c>
      <c r="G66" s="38">
        <f>IF(VLOOKUP($A66,Resultaten!$A:$P,7,FALSE)&gt;32,1,IF(VLOOKUP($A66,Resultaten!$A:$P,7,FALSE)&gt;22,2,IF(VLOOKUP($A66,Resultaten!$A:$P,7,FALSE)&gt;10,3,IF(VLOOKUP($A66,Resultaten!$A:$P,7,FALSE)&gt;6,4,IF(VLOOKUP($A66,Resultaten!$A:$P,7,FALSE)="",0,5)))))</f>
        <v>0</v>
      </c>
      <c r="H66" s="38">
        <f>IF(VLOOKUP($A66,Resultaten!$A:$P,15,FALSE)&gt;32,5,IF(VLOOKUP($A66,Resultaten!$A:$P,15,FALSE)&gt;22,10,IF(VLOOKUP($A66,Resultaten!$A:$P,15,FALSE)&gt;10,15,IF(VLOOKUP($A66,Resultaten!$A:$P,15,FALSE)&gt;6,20,IF(VLOOKUP($A66,Resultaten!$A:$P,15,FALSE)="",0,25)))))</f>
        <v>0</v>
      </c>
      <c r="I66" s="38">
        <f>IF(VLOOKUP($A66,Resultaten!$A:$P,8,FALSE)&gt;32,1,IF(VLOOKUP($A66,Resultaten!$A:$P,8,FALSE)&gt;22,2,IF(VLOOKUP($A66,Resultaten!$A:$P,8,FALSE)&gt;10,3,IF(VLOOKUP($A66,Resultaten!$A:$P,8,FALSE)&gt;6,4,IF(VLOOKUP($A66,Resultaten!$A:$P,8,FALSE)="",0,5)))))</f>
        <v>0</v>
      </c>
      <c r="J66" s="38">
        <f>IF(ISERROR(VLOOKUP($A66,BNT!$A:$H,8,FALSE)=TRUE),0,IF(VLOOKUP($A66,BNT!$A:$H,8,FALSE)="JA",2,0))</f>
        <v>0</v>
      </c>
      <c r="K66" s="38">
        <f>IF(ISERROR(VLOOKUP($A66,BNT!$A:$H,6,FALSE)=TRUE),0,IF(VLOOKUP($A66,BNT!$A:$H,6,FALSE)="JA",1,0))</f>
        <v>0</v>
      </c>
      <c r="L66" s="52">
        <f t="shared" si="0"/>
        <v>17</v>
      </c>
      <c r="M66" s="12">
        <f>IF(VLOOKUP($A66,Resultaten!$A:$P,15,FALSE)&gt;32,5,IF(VLOOKUP($A66,Resultaten!$A:$P,15,FALSE)&gt;22,10,IF(VLOOKUP($A66,Resultaten!$A:$P,15,FALSE)&gt;10,15,IF(VLOOKUP($A66,Resultaten!$A:$P,15,FALSE)&gt;6,20,IF(VLOOKUP($A66,Resultaten!$A:$P,15,FALSE)="",0,25)))))</f>
        <v>0</v>
      </c>
      <c r="N66" s="12">
        <f>IF(VLOOKUP($A66,Resultaten!$A:$P,16,FALSE)&gt;32,5,IF(VLOOKUP($A66,Resultaten!$A:$P,16,FALSE)&gt;22,10,IF(VLOOKUP($A66,Resultaten!$A:$P,16,FALSE)&gt;10,15,IF(VLOOKUP($A66,Resultaten!$A:$P,16,FALSE)&gt;6,20,IF(VLOOKUP($A66,Resultaten!$A:$P,16,FALSE)="",0,25)))))</f>
        <v>0</v>
      </c>
      <c r="O66" s="12">
        <f>IF(VLOOKUP($A66,Resultaten!$A:$P,9,FALSE)&gt;32,2,IF(VLOOKUP($A66,Resultaten!$A:$P,9,FALSE)&gt;22,4,IF(VLOOKUP($A66,Resultaten!$A:$P,9,FALSE)&gt;10,6,IF(VLOOKUP($A66,Resultaten!$A:$P,9,FALSE)&gt;6,8,IF(VLOOKUP($A66,Resultaten!$A:$P,9,FALSE)="",0,10)))))</f>
        <v>0</v>
      </c>
      <c r="P66" s="12">
        <f>IF(ISERROR(VLOOKUP($A66,BNT!$A:$H,7,FALSE)=TRUE),0,IF(VLOOKUP($A66,BNT!$A:$H,7,FALSE)="JA",2,0))</f>
        <v>0</v>
      </c>
      <c r="Q66" s="14">
        <f t="shared" si="1"/>
        <v>17</v>
      </c>
    </row>
    <row r="67" spans="1:17" x14ac:dyDescent="0.25">
      <c r="A67" s="25">
        <v>1251</v>
      </c>
      <c r="B67" s="25" t="str">
        <f>VLOOKUP($A67,Para!$D$1:$E$996,2,FALSE)</f>
        <v>Wibac BBC Sint-Eloois-Winkel</v>
      </c>
      <c r="C67" s="18">
        <f>VLOOKUP($A67,'Score Algemeen'!$A$3:$S$968,5,FALSE)</f>
        <v>10</v>
      </c>
      <c r="D67" s="18">
        <f>VLOOKUP($A67,'Score Algemeen'!$A:$S,15,FALSE)</f>
        <v>3</v>
      </c>
      <c r="E67" s="18">
        <f>VLOOKUP($A67,'Score Algemeen'!$A:$S,19,FALSE)</f>
        <v>3</v>
      </c>
      <c r="F67" s="38">
        <f>IF(VLOOKUP($A67,Resultaten!$A:$P,14,FALSE)&gt;32,5,IF(VLOOKUP($A67,Resultaten!$A:$P,14,FALSE)&gt;22,10,IF(VLOOKUP($A67,Resultaten!$A:$P,14,FALSE)&gt;10,15,IF(VLOOKUP($A67,Resultaten!$A:$P,14,FALSE)&gt;6,20,IF(VLOOKUP($A67,Resultaten!$A:$P,14,FALSE)="",0,25)))))</f>
        <v>0</v>
      </c>
      <c r="G67" s="38">
        <f>IF(VLOOKUP($A67,Resultaten!$A:$P,7,FALSE)&gt;32,1,IF(VLOOKUP($A67,Resultaten!$A:$P,7,FALSE)&gt;22,2,IF(VLOOKUP($A67,Resultaten!$A:$P,7,FALSE)&gt;10,3,IF(VLOOKUP($A67,Resultaten!$A:$P,7,FALSE)&gt;6,4,IF(VLOOKUP($A67,Resultaten!$A:$P,7,FALSE)="",0,5)))))</f>
        <v>0</v>
      </c>
      <c r="H67" s="38">
        <f>IF(VLOOKUP($A67,Resultaten!$A:$P,15,FALSE)&gt;32,5,IF(VLOOKUP($A67,Resultaten!$A:$P,15,FALSE)&gt;22,10,IF(VLOOKUP($A67,Resultaten!$A:$P,15,FALSE)&gt;10,15,IF(VLOOKUP($A67,Resultaten!$A:$P,15,FALSE)&gt;6,20,IF(VLOOKUP($A67,Resultaten!$A:$P,15,FALSE)="",0,25)))))</f>
        <v>0</v>
      </c>
      <c r="I67" s="38">
        <f>IF(VLOOKUP($A67,Resultaten!$A:$P,8,FALSE)&gt;32,1,IF(VLOOKUP($A67,Resultaten!$A:$P,8,FALSE)&gt;22,2,IF(VLOOKUP($A67,Resultaten!$A:$P,8,FALSE)&gt;10,3,IF(VLOOKUP($A67,Resultaten!$A:$P,8,FALSE)&gt;6,4,IF(VLOOKUP($A67,Resultaten!$A:$P,8,FALSE)="",0,5)))))</f>
        <v>0</v>
      </c>
      <c r="J67" s="38">
        <f>IF(ISERROR(VLOOKUP($A67,BNT!$A:$H,8,FALSE)=TRUE),0,IF(VLOOKUP($A67,BNT!$A:$H,8,FALSE)="JA",2,0))</f>
        <v>0</v>
      </c>
      <c r="K67" s="38">
        <f>IF(ISERROR(VLOOKUP($A67,BNT!$A:$H,6,FALSE)=TRUE),0,IF(VLOOKUP($A67,BNT!$A:$H,6,FALSE)="JA",1,0))</f>
        <v>0</v>
      </c>
      <c r="L67" s="52">
        <f t="shared" ref="L67:L130" si="2">SUM(C67:E67)+SUM(F67:K67)</f>
        <v>16</v>
      </c>
      <c r="M67" s="12">
        <f>IF(VLOOKUP($A67,Resultaten!$A:$P,15,FALSE)&gt;32,5,IF(VLOOKUP($A67,Resultaten!$A:$P,15,FALSE)&gt;22,10,IF(VLOOKUP($A67,Resultaten!$A:$P,15,FALSE)&gt;10,15,IF(VLOOKUP($A67,Resultaten!$A:$P,15,FALSE)&gt;6,20,IF(VLOOKUP($A67,Resultaten!$A:$P,15,FALSE)="",0,25)))))</f>
        <v>0</v>
      </c>
      <c r="N67" s="12">
        <f>IF(VLOOKUP($A67,Resultaten!$A:$P,16,FALSE)&gt;32,5,IF(VLOOKUP($A67,Resultaten!$A:$P,16,FALSE)&gt;22,10,IF(VLOOKUP($A67,Resultaten!$A:$P,16,FALSE)&gt;10,15,IF(VLOOKUP($A67,Resultaten!$A:$P,16,FALSE)&gt;6,20,IF(VLOOKUP($A67,Resultaten!$A:$P,16,FALSE)="",0,25)))))</f>
        <v>0</v>
      </c>
      <c r="O67" s="12">
        <f>IF(VLOOKUP($A67,Resultaten!$A:$P,9,FALSE)&gt;32,2,IF(VLOOKUP($A67,Resultaten!$A:$P,9,FALSE)&gt;22,4,IF(VLOOKUP($A67,Resultaten!$A:$P,9,FALSE)&gt;10,6,IF(VLOOKUP($A67,Resultaten!$A:$P,9,FALSE)&gt;6,8,IF(VLOOKUP($A67,Resultaten!$A:$P,9,FALSE)="",0,10)))))</f>
        <v>0</v>
      </c>
      <c r="P67" s="12">
        <f>IF(ISERROR(VLOOKUP($A67,BNT!$A:$H,7,FALSE)=TRUE),0,IF(VLOOKUP($A67,BNT!$A:$H,7,FALSE)="JA",2,0))</f>
        <v>0</v>
      </c>
      <c r="Q67" s="14">
        <f t="shared" ref="Q67:Q130" si="3">SUM(C67:E67)+SUM(M67:P67)</f>
        <v>16</v>
      </c>
    </row>
    <row r="68" spans="1:17" x14ac:dyDescent="0.25">
      <c r="A68" s="25">
        <v>1256</v>
      </c>
      <c r="B68" s="25" t="str">
        <f>VLOOKUP($A68,Para!$D$1:$E$996,2,FALSE)</f>
        <v>BBC Falco Gent</v>
      </c>
      <c r="C68" s="18">
        <f>VLOOKUP($A68,'Score Algemeen'!$A$3:$S$968,5,FALSE)</f>
        <v>10</v>
      </c>
      <c r="D68" s="18">
        <f>VLOOKUP($A68,'Score Algemeen'!$A:$S,15,FALSE)</f>
        <v>5</v>
      </c>
      <c r="E68" s="18">
        <f>VLOOKUP($A68,'Score Algemeen'!$A:$S,19,FALSE)</f>
        <v>8</v>
      </c>
      <c r="F68" s="38">
        <f>IF(VLOOKUP($A68,Resultaten!$A:$P,14,FALSE)&gt;32,5,IF(VLOOKUP($A68,Resultaten!$A:$P,14,FALSE)&gt;22,10,IF(VLOOKUP($A68,Resultaten!$A:$P,14,FALSE)&gt;10,15,IF(VLOOKUP($A68,Resultaten!$A:$P,14,FALSE)&gt;6,20,IF(VLOOKUP($A68,Resultaten!$A:$P,14,FALSE)="",0,25)))))</f>
        <v>0</v>
      </c>
      <c r="G68" s="38">
        <f>IF(VLOOKUP($A68,Resultaten!$A:$P,7,FALSE)&gt;32,1,IF(VLOOKUP($A68,Resultaten!$A:$P,7,FALSE)&gt;22,2,IF(VLOOKUP($A68,Resultaten!$A:$P,7,FALSE)&gt;10,3,IF(VLOOKUP($A68,Resultaten!$A:$P,7,FALSE)&gt;6,4,IF(VLOOKUP($A68,Resultaten!$A:$P,7,FALSE)="",0,5)))))</f>
        <v>0</v>
      </c>
      <c r="H68" s="38">
        <f>IF(VLOOKUP($A68,Resultaten!$A:$P,15,FALSE)&gt;32,5,IF(VLOOKUP($A68,Resultaten!$A:$P,15,FALSE)&gt;22,10,IF(VLOOKUP($A68,Resultaten!$A:$P,15,FALSE)&gt;10,15,IF(VLOOKUP($A68,Resultaten!$A:$P,15,FALSE)&gt;6,20,IF(VLOOKUP($A68,Resultaten!$A:$P,15,FALSE)="",0,25)))))</f>
        <v>0</v>
      </c>
      <c r="I68" s="38">
        <f>IF(VLOOKUP($A68,Resultaten!$A:$P,8,FALSE)&gt;32,1,IF(VLOOKUP($A68,Resultaten!$A:$P,8,FALSE)&gt;22,2,IF(VLOOKUP($A68,Resultaten!$A:$P,8,FALSE)&gt;10,3,IF(VLOOKUP($A68,Resultaten!$A:$P,8,FALSE)&gt;6,4,IF(VLOOKUP($A68,Resultaten!$A:$P,8,FALSE)="",0,5)))))</f>
        <v>0</v>
      </c>
      <c r="J68" s="38">
        <f>IF(ISERROR(VLOOKUP($A68,BNT!$A:$H,8,FALSE)=TRUE),0,IF(VLOOKUP($A68,BNT!$A:$H,8,FALSE)="JA",2,0))</f>
        <v>0</v>
      </c>
      <c r="K68" s="38">
        <f>IF(ISERROR(VLOOKUP($A68,BNT!$A:$H,6,FALSE)=TRUE),0,IF(VLOOKUP($A68,BNT!$A:$H,6,FALSE)="JA",1,0))</f>
        <v>0</v>
      </c>
      <c r="L68" s="52">
        <f t="shared" si="2"/>
        <v>23</v>
      </c>
      <c r="M68" s="12">
        <f>IF(VLOOKUP($A68,Resultaten!$A:$P,15,FALSE)&gt;32,5,IF(VLOOKUP($A68,Resultaten!$A:$P,15,FALSE)&gt;22,10,IF(VLOOKUP($A68,Resultaten!$A:$P,15,FALSE)&gt;10,15,IF(VLOOKUP($A68,Resultaten!$A:$P,15,FALSE)&gt;6,20,IF(VLOOKUP($A68,Resultaten!$A:$P,15,FALSE)="",0,25)))))</f>
        <v>0</v>
      </c>
      <c r="N68" s="12">
        <f>IF(VLOOKUP($A68,Resultaten!$A:$P,16,FALSE)&gt;32,5,IF(VLOOKUP($A68,Resultaten!$A:$P,16,FALSE)&gt;22,10,IF(VLOOKUP($A68,Resultaten!$A:$P,16,FALSE)&gt;10,15,IF(VLOOKUP($A68,Resultaten!$A:$P,16,FALSE)&gt;6,20,IF(VLOOKUP($A68,Resultaten!$A:$P,16,FALSE)="",0,25)))))</f>
        <v>0</v>
      </c>
      <c r="O68" s="12">
        <f>IF(VLOOKUP($A68,Resultaten!$A:$P,9,FALSE)&gt;32,2,IF(VLOOKUP($A68,Resultaten!$A:$P,9,FALSE)&gt;22,4,IF(VLOOKUP($A68,Resultaten!$A:$P,9,FALSE)&gt;10,6,IF(VLOOKUP($A68,Resultaten!$A:$P,9,FALSE)&gt;6,8,IF(VLOOKUP($A68,Resultaten!$A:$P,9,FALSE)="",0,10)))))</f>
        <v>0</v>
      </c>
      <c r="P68" s="12">
        <f>IF(ISERROR(VLOOKUP($A68,BNT!$A:$H,7,FALSE)=TRUE),0,IF(VLOOKUP($A68,BNT!$A:$H,7,FALSE)="JA",2,0))</f>
        <v>0</v>
      </c>
      <c r="Q68" s="14">
        <f t="shared" si="3"/>
        <v>23</v>
      </c>
    </row>
    <row r="69" spans="1:17" x14ac:dyDescent="0.25">
      <c r="A69" s="25">
        <v>1273</v>
      </c>
      <c r="B69" s="25" t="str">
        <f>VLOOKUP($A69,Para!$D$1:$E$996,2,FALSE)</f>
        <v>Aartselaar BBC</v>
      </c>
      <c r="C69" s="18">
        <f>VLOOKUP($A69,'Score Algemeen'!$A$3:$S$968,5,FALSE)</f>
        <v>8</v>
      </c>
      <c r="D69" s="18">
        <f>VLOOKUP($A69,'Score Algemeen'!$A:$S,15,FALSE)</f>
        <v>7</v>
      </c>
      <c r="E69" s="18">
        <f>VLOOKUP($A69,'Score Algemeen'!$A:$S,19,FALSE)</f>
        <v>6</v>
      </c>
      <c r="F69" s="38">
        <f>IF(VLOOKUP($A69,Resultaten!$A:$P,14,FALSE)&gt;32,5,IF(VLOOKUP($A69,Resultaten!$A:$P,14,FALSE)&gt;22,10,IF(VLOOKUP($A69,Resultaten!$A:$P,14,FALSE)&gt;10,15,IF(VLOOKUP($A69,Resultaten!$A:$P,14,FALSE)&gt;6,20,IF(VLOOKUP($A69,Resultaten!$A:$P,14,FALSE)="",0,25)))))</f>
        <v>5</v>
      </c>
      <c r="G69" s="38">
        <f>IF(VLOOKUP($A69,Resultaten!$A:$P,7,FALSE)&gt;32,1,IF(VLOOKUP($A69,Resultaten!$A:$P,7,FALSE)&gt;22,2,IF(VLOOKUP($A69,Resultaten!$A:$P,7,FALSE)&gt;10,3,IF(VLOOKUP($A69,Resultaten!$A:$P,7,FALSE)&gt;6,4,IF(VLOOKUP($A69,Resultaten!$A:$P,7,FALSE)="",0,5)))))</f>
        <v>3</v>
      </c>
      <c r="H69" s="38">
        <f>IF(VLOOKUP($A69,Resultaten!$A:$P,15,FALSE)&gt;32,5,IF(VLOOKUP($A69,Resultaten!$A:$P,15,FALSE)&gt;22,10,IF(VLOOKUP($A69,Resultaten!$A:$P,15,FALSE)&gt;10,15,IF(VLOOKUP($A69,Resultaten!$A:$P,15,FALSE)&gt;6,20,IF(VLOOKUP($A69,Resultaten!$A:$P,15,FALSE)="",0,25)))))</f>
        <v>0</v>
      </c>
      <c r="I69" s="38">
        <f>IF(VLOOKUP($A69,Resultaten!$A:$P,8,FALSE)&gt;32,1,IF(VLOOKUP($A69,Resultaten!$A:$P,8,FALSE)&gt;22,2,IF(VLOOKUP($A69,Resultaten!$A:$P,8,FALSE)&gt;10,3,IF(VLOOKUP($A69,Resultaten!$A:$P,8,FALSE)&gt;6,4,IF(VLOOKUP($A69,Resultaten!$A:$P,8,FALSE)="",0,5)))))</f>
        <v>0</v>
      </c>
      <c r="J69" s="38">
        <f>IF(ISERROR(VLOOKUP($A69,BNT!$A:$H,8,FALSE)=TRUE),0,IF(VLOOKUP($A69,BNT!$A:$H,8,FALSE)="JA",2,0))</f>
        <v>0</v>
      </c>
      <c r="K69" s="38">
        <f>IF(ISERROR(VLOOKUP($A69,BNT!$A:$H,6,FALSE)=TRUE),0,IF(VLOOKUP($A69,BNT!$A:$H,6,FALSE)="JA",1,0))</f>
        <v>0</v>
      </c>
      <c r="L69" s="52">
        <f t="shared" si="2"/>
        <v>29</v>
      </c>
      <c r="M69" s="12">
        <f>IF(VLOOKUP($A69,Resultaten!$A:$P,15,FALSE)&gt;32,5,IF(VLOOKUP($A69,Resultaten!$A:$P,15,FALSE)&gt;22,10,IF(VLOOKUP($A69,Resultaten!$A:$P,15,FALSE)&gt;10,15,IF(VLOOKUP($A69,Resultaten!$A:$P,15,FALSE)&gt;6,20,IF(VLOOKUP($A69,Resultaten!$A:$P,15,FALSE)="",0,25)))))</f>
        <v>0</v>
      </c>
      <c r="N69" s="12">
        <f>IF(VLOOKUP($A69,Resultaten!$A:$P,16,FALSE)&gt;32,5,IF(VLOOKUP($A69,Resultaten!$A:$P,16,FALSE)&gt;22,10,IF(VLOOKUP($A69,Resultaten!$A:$P,16,FALSE)&gt;10,15,IF(VLOOKUP($A69,Resultaten!$A:$P,16,FALSE)&gt;6,20,IF(VLOOKUP($A69,Resultaten!$A:$P,16,FALSE)="",0,25)))))</f>
        <v>0</v>
      </c>
      <c r="O69" s="12">
        <f>IF(VLOOKUP($A69,Resultaten!$A:$P,9,FALSE)&gt;32,2,IF(VLOOKUP($A69,Resultaten!$A:$P,9,FALSE)&gt;22,4,IF(VLOOKUP($A69,Resultaten!$A:$P,9,FALSE)&gt;10,6,IF(VLOOKUP($A69,Resultaten!$A:$P,9,FALSE)&gt;6,8,IF(VLOOKUP($A69,Resultaten!$A:$P,9,FALSE)="",0,10)))))</f>
        <v>0</v>
      </c>
      <c r="P69" s="12">
        <f>IF(ISERROR(VLOOKUP($A69,BNT!$A:$H,7,FALSE)=TRUE),0,IF(VLOOKUP($A69,BNT!$A:$H,7,FALSE)="JA",2,0))</f>
        <v>0</v>
      </c>
      <c r="Q69" s="14">
        <f t="shared" si="3"/>
        <v>21</v>
      </c>
    </row>
    <row r="70" spans="1:17" x14ac:dyDescent="0.25">
      <c r="A70" s="25">
        <v>1277</v>
      </c>
      <c r="B70" s="25" t="str">
        <f>VLOOKUP($A70,Para!$D$1:$E$996,2,FALSE)</f>
        <v>BBC Olympia Denderleeuw</v>
      </c>
      <c r="C70" s="18">
        <f>VLOOKUP($A70,'Score Algemeen'!$A$3:$S$968,5,FALSE)</f>
        <v>6</v>
      </c>
      <c r="D70" s="18">
        <f>VLOOKUP($A70,'Score Algemeen'!$A:$S,15,FALSE)</f>
        <v>4</v>
      </c>
      <c r="E70" s="18">
        <f>VLOOKUP($A70,'Score Algemeen'!$A:$S,19,FALSE)</f>
        <v>4</v>
      </c>
      <c r="F70" s="38">
        <f>IF(VLOOKUP($A70,Resultaten!$A:$P,14,FALSE)&gt;32,5,IF(VLOOKUP($A70,Resultaten!$A:$P,14,FALSE)&gt;22,10,IF(VLOOKUP($A70,Resultaten!$A:$P,14,FALSE)&gt;10,15,IF(VLOOKUP($A70,Resultaten!$A:$P,14,FALSE)&gt;6,20,IF(VLOOKUP($A70,Resultaten!$A:$P,14,FALSE)="",0,25)))))</f>
        <v>0</v>
      </c>
      <c r="G70" s="38">
        <f>IF(VLOOKUP($A70,Resultaten!$A:$P,7,FALSE)&gt;32,1,IF(VLOOKUP($A70,Resultaten!$A:$P,7,FALSE)&gt;22,2,IF(VLOOKUP($A70,Resultaten!$A:$P,7,FALSE)&gt;10,3,IF(VLOOKUP($A70,Resultaten!$A:$P,7,FALSE)&gt;6,4,IF(VLOOKUP($A70,Resultaten!$A:$P,7,FALSE)="",0,5)))))</f>
        <v>0</v>
      </c>
      <c r="H70" s="38">
        <f>IF(VLOOKUP($A70,Resultaten!$A:$P,15,FALSE)&gt;32,5,IF(VLOOKUP($A70,Resultaten!$A:$P,15,FALSE)&gt;22,10,IF(VLOOKUP($A70,Resultaten!$A:$P,15,FALSE)&gt;10,15,IF(VLOOKUP($A70,Resultaten!$A:$P,15,FALSE)&gt;6,20,IF(VLOOKUP($A70,Resultaten!$A:$P,15,FALSE)="",0,25)))))</f>
        <v>0</v>
      </c>
      <c r="I70" s="38">
        <f>IF(VLOOKUP($A70,Resultaten!$A:$P,8,FALSE)&gt;32,1,IF(VLOOKUP($A70,Resultaten!$A:$P,8,FALSE)&gt;22,2,IF(VLOOKUP($A70,Resultaten!$A:$P,8,FALSE)&gt;10,3,IF(VLOOKUP($A70,Resultaten!$A:$P,8,FALSE)&gt;6,4,IF(VLOOKUP($A70,Resultaten!$A:$P,8,FALSE)="",0,5)))))</f>
        <v>0</v>
      </c>
      <c r="J70" s="38">
        <f>IF(ISERROR(VLOOKUP($A70,BNT!$A:$H,8,FALSE)=TRUE),0,IF(VLOOKUP($A70,BNT!$A:$H,8,FALSE)="JA",2,0))</f>
        <v>0</v>
      </c>
      <c r="K70" s="38">
        <f>IF(ISERROR(VLOOKUP($A70,BNT!$A:$H,6,FALSE)=TRUE),0,IF(VLOOKUP($A70,BNT!$A:$H,6,FALSE)="JA",1,0))</f>
        <v>0</v>
      </c>
      <c r="L70" s="52">
        <f t="shared" si="2"/>
        <v>14</v>
      </c>
      <c r="M70" s="12">
        <f>IF(VLOOKUP($A70,Resultaten!$A:$P,15,FALSE)&gt;32,5,IF(VLOOKUP($A70,Resultaten!$A:$P,15,FALSE)&gt;22,10,IF(VLOOKUP($A70,Resultaten!$A:$P,15,FALSE)&gt;10,15,IF(VLOOKUP($A70,Resultaten!$A:$P,15,FALSE)&gt;6,20,IF(VLOOKUP($A70,Resultaten!$A:$P,15,FALSE)="",0,25)))))</f>
        <v>0</v>
      </c>
      <c r="N70" s="12">
        <f>IF(VLOOKUP($A70,Resultaten!$A:$P,16,FALSE)&gt;32,5,IF(VLOOKUP($A70,Resultaten!$A:$P,16,FALSE)&gt;22,10,IF(VLOOKUP($A70,Resultaten!$A:$P,16,FALSE)&gt;10,15,IF(VLOOKUP($A70,Resultaten!$A:$P,16,FALSE)&gt;6,20,IF(VLOOKUP($A70,Resultaten!$A:$P,16,FALSE)="",0,25)))))</f>
        <v>0</v>
      </c>
      <c r="O70" s="12">
        <f>IF(VLOOKUP($A70,Resultaten!$A:$P,9,FALSE)&gt;32,2,IF(VLOOKUP($A70,Resultaten!$A:$P,9,FALSE)&gt;22,4,IF(VLOOKUP($A70,Resultaten!$A:$P,9,FALSE)&gt;10,6,IF(VLOOKUP($A70,Resultaten!$A:$P,9,FALSE)&gt;6,8,IF(VLOOKUP($A70,Resultaten!$A:$P,9,FALSE)="",0,10)))))</f>
        <v>0</v>
      </c>
      <c r="P70" s="12">
        <f>IF(ISERROR(VLOOKUP($A70,BNT!$A:$H,7,FALSE)=TRUE),0,IF(VLOOKUP($A70,BNT!$A:$H,7,FALSE)="JA",2,0))</f>
        <v>0</v>
      </c>
      <c r="Q70" s="14">
        <f t="shared" si="3"/>
        <v>14</v>
      </c>
    </row>
    <row r="71" spans="1:17" x14ac:dyDescent="0.25">
      <c r="A71" s="25">
        <v>1278</v>
      </c>
      <c r="B71" s="25" t="str">
        <f>VLOOKUP($A71,Para!$D$1:$E$996,2,FALSE)</f>
        <v>KBBC Sparta Laarne</v>
      </c>
      <c r="C71" s="18">
        <f>VLOOKUP($A71,'Score Algemeen'!$A$3:$S$968,5,FALSE)</f>
        <v>10</v>
      </c>
      <c r="D71" s="18">
        <f>VLOOKUP($A71,'Score Algemeen'!$A:$S,15,FALSE)</f>
        <v>13</v>
      </c>
      <c r="E71" s="18">
        <f>VLOOKUP($A71,'Score Algemeen'!$A:$S,19,FALSE)</f>
        <v>5</v>
      </c>
      <c r="F71" s="38">
        <f>IF(VLOOKUP($A71,Resultaten!$A:$P,14,FALSE)&gt;32,5,IF(VLOOKUP($A71,Resultaten!$A:$P,14,FALSE)&gt;22,10,IF(VLOOKUP($A71,Resultaten!$A:$P,14,FALSE)&gt;10,15,IF(VLOOKUP($A71,Resultaten!$A:$P,14,FALSE)&gt;6,20,IF(VLOOKUP($A71,Resultaten!$A:$P,14,FALSE)="",0,25)))))</f>
        <v>10</v>
      </c>
      <c r="G71" s="38">
        <f>IF(VLOOKUP($A71,Resultaten!$A:$P,7,FALSE)&gt;32,1,IF(VLOOKUP($A71,Resultaten!$A:$P,7,FALSE)&gt;22,2,IF(VLOOKUP($A71,Resultaten!$A:$P,7,FALSE)&gt;10,3,IF(VLOOKUP($A71,Resultaten!$A:$P,7,FALSE)&gt;6,4,IF(VLOOKUP($A71,Resultaten!$A:$P,7,FALSE)="",0,5)))))</f>
        <v>4</v>
      </c>
      <c r="H71" s="38">
        <f>IF(VLOOKUP($A71,Resultaten!$A:$P,15,FALSE)&gt;32,5,IF(VLOOKUP($A71,Resultaten!$A:$P,15,FALSE)&gt;22,10,IF(VLOOKUP($A71,Resultaten!$A:$P,15,FALSE)&gt;10,15,IF(VLOOKUP($A71,Resultaten!$A:$P,15,FALSE)&gt;6,20,IF(VLOOKUP($A71,Resultaten!$A:$P,15,FALSE)="",0,25)))))</f>
        <v>10</v>
      </c>
      <c r="I71" s="38">
        <f>IF(VLOOKUP($A71,Resultaten!$A:$P,8,FALSE)&gt;32,1,IF(VLOOKUP($A71,Resultaten!$A:$P,8,FALSE)&gt;22,2,IF(VLOOKUP($A71,Resultaten!$A:$P,8,FALSE)&gt;10,3,IF(VLOOKUP($A71,Resultaten!$A:$P,8,FALSE)&gt;6,4,IF(VLOOKUP($A71,Resultaten!$A:$P,8,FALSE)="",0,5)))))</f>
        <v>4</v>
      </c>
      <c r="J71" s="38">
        <f>IF(ISERROR(VLOOKUP($A71,BNT!$A:$H,8,FALSE)=TRUE),0,IF(VLOOKUP($A71,BNT!$A:$H,8,FALSE)="JA",2,0))</f>
        <v>2</v>
      </c>
      <c r="K71" s="38">
        <f>IF(ISERROR(VLOOKUP($A71,BNT!$A:$H,6,FALSE)=TRUE),0,IF(VLOOKUP($A71,BNT!$A:$H,6,FALSE)="JA",1,0))</f>
        <v>0</v>
      </c>
      <c r="L71" s="52">
        <f t="shared" si="2"/>
        <v>58</v>
      </c>
      <c r="M71" s="12">
        <f>IF(VLOOKUP($A71,Resultaten!$A:$P,15,FALSE)&gt;32,5,IF(VLOOKUP($A71,Resultaten!$A:$P,15,FALSE)&gt;22,10,IF(VLOOKUP($A71,Resultaten!$A:$P,15,FALSE)&gt;10,15,IF(VLOOKUP($A71,Resultaten!$A:$P,15,FALSE)&gt;6,20,IF(VLOOKUP($A71,Resultaten!$A:$P,15,FALSE)="",0,25)))))</f>
        <v>10</v>
      </c>
      <c r="N71" s="12">
        <f>IF(VLOOKUP($A71,Resultaten!$A:$P,16,FALSE)&gt;32,5,IF(VLOOKUP($A71,Resultaten!$A:$P,16,FALSE)&gt;22,10,IF(VLOOKUP($A71,Resultaten!$A:$P,16,FALSE)&gt;10,15,IF(VLOOKUP($A71,Resultaten!$A:$P,16,FALSE)&gt;6,20,IF(VLOOKUP($A71,Resultaten!$A:$P,16,FALSE)="",0,25)))))</f>
        <v>25</v>
      </c>
      <c r="O71" s="12">
        <f>IF(VLOOKUP($A71,Resultaten!$A:$P,9,FALSE)&gt;32,2,IF(VLOOKUP($A71,Resultaten!$A:$P,9,FALSE)&gt;22,4,IF(VLOOKUP($A71,Resultaten!$A:$P,9,FALSE)&gt;10,6,IF(VLOOKUP($A71,Resultaten!$A:$P,9,FALSE)&gt;6,8,IF(VLOOKUP($A71,Resultaten!$A:$P,9,FALSE)="",0,10)))))</f>
        <v>0</v>
      </c>
      <c r="P71" s="12">
        <f>IF(ISERROR(VLOOKUP($A71,BNT!$A:$H,7,FALSE)=TRUE),0,IF(VLOOKUP($A71,BNT!$A:$H,7,FALSE)="JA",2,0))</f>
        <v>0</v>
      </c>
      <c r="Q71" s="14">
        <f t="shared" si="3"/>
        <v>63</v>
      </c>
    </row>
    <row r="72" spans="1:17" x14ac:dyDescent="0.25">
      <c r="A72" s="25">
        <v>1300</v>
      </c>
      <c r="B72" s="25" t="str">
        <f>VLOOKUP($A72,Para!$D$1:$E$996,2,FALSE)</f>
        <v>Peer BBC vzw</v>
      </c>
      <c r="C72" s="18">
        <f>VLOOKUP($A72,'Score Algemeen'!$A$3:$S$968,5,FALSE)</f>
        <v>10</v>
      </c>
      <c r="D72" s="18">
        <f>VLOOKUP($A72,'Score Algemeen'!$A:$S,15,FALSE)</f>
        <v>2</v>
      </c>
      <c r="E72" s="18">
        <f>VLOOKUP($A72,'Score Algemeen'!$A:$S,19,FALSE)</f>
        <v>8</v>
      </c>
      <c r="F72" s="38">
        <f>IF(VLOOKUP($A72,Resultaten!$A:$P,14,FALSE)&gt;32,5,IF(VLOOKUP($A72,Resultaten!$A:$P,14,FALSE)&gt;22,10,IF(VLOOKUP($A72,Resultaten!$A:$P,14,FALSE)&gt;10,15,IF(VLOOKUP($A72,Resultaten!$A:$P,14,FALSE)&gt;6,20,IF(VLOOKUP($A72,Resultaten!$A:$P,14,FALSE)="",0,25)))))</f>
        <v>5</v>
      </c>
      <c r="G72" s="38">
        <f>IF(VLOOKUP($A72,Resultaten!$A:$P,7,FALSE)&gt;32,1,IF(VLOOKUP($A72,Resultaten!$A:$P,7,FALSE)&gt;22,2,IF(VLOOKUP($A72,Resultaten!$A:$P,7,FALSE)&gt;10,3,IF(VLOOKUP($A72,Resultaten!$A:$P,7,FALSE)&gt;6,4,IF(VLOOKUP($A72,Resultaten!$A:$P,7,FALSE)="",0,5)))))</f>
        <v>1</v>
      </c>
      <c r="H72" s="38">
        <f>IF(VLOOKUP($A72,Resultaten!$A:$P,15,FALSE)&gt;32,5,IF(VLOOKUP($A72,Resultaten!$A:$P,15,FALSE)&gt;22,10,IF(VLOOKUP($A72,Resultaten!$A:$P,15,FALSE)&gt;10,15,IF(VLOOKUP($A72,Resultaten!$A:$P,15,FALSE)&gt;6,20,IF(VLOOKUP($A72,Resultaten!$A:$P,15,FALSE)="",0,25)))))</f>
        <v>0</v>
      </c>
      <c r="I72" s="38">
        <f>IF(VLOOKUP($A72,Resultaten!$A:$P,8,FALSE)&gt;32,1,IF(VLOOKUP($A72,Resultaten!$A:$P,8,FALSE)&gt;22,2,IF(VLOOKUP($A72,Resultaten!$A:$P,8,FALSE)&gt;10,3,IF(VLOOKUP($A72,Resultaten!$A:$P,8,FALSE)&gt;6,4,IF(VLOOKUP($A72,Resultaten!$A:$P,8,FALSE)="",0,5)))))</f>
        <v>0</v>
      </c>
      <c r="J72" s="38">
        <f>IF(ISERROR(VLOOKUP($A72,BNT!$A:$H,8,FALSE)=TRUE),0,IF(VLOOKUP($A72,BNT!$A:$H,8,FALSE)="JA",2,0))</f>
        <v>0</v>
      </c>
      <c r="K72" s="38">
        <f>IF(ISERROR(VLOOKUP($A72,BNT!$A:$H,6,FALSE)=TRUE),0,IF(VLOOKUP($A72,BNT!$A:$H,6,FALSE)="JA",1,0))</f>
        <v>0</v>
      </c>
      <c r="L72" s="52">
        <f t="shared" si="2"/>
        <v>26</v>
      </c>
      <c r="M72" s="12">
        <f>IF(VLOOKUP($A72,Resultaten!$A:$P,15,FALSE)&gt;32,5,IF(VLOOKUP($A72,Resultaten!$A:$P,15,FALSE)&gt;22,10,IF(VLOOKUP($A72,Resultaten!$A:$P,15,FALSE)&gt;10,15,IF(VLOOKUP($A72,Resultaten!$A:$P,15,FALSE)&gt;6,20,IF(VLOOKUP($A72,Resultaten!$A:$P,15,FALSE)="",0,25)))))</f>
        <v>0</v>
      </c>
      <c r="N72" s="12">
        <f>IF(VLOOKUP($A72,Resultaten!$A:$P,16,FALSE)&gt;32,5,IF(VLOOKUP($A72,Resultaten!$A:$P,16,FALSE)&gt;22,10,IF(VLOOKUP($A72,Resultaten!$A:$P,16,FALSE)&gt;10,15,IF(VLOOKUP($A72,Resultaten!$A:$P,16,FALSE)&gt;6,20,IF(VLOOKUP($A72,Resultaten!$A:$P,16,FALSE)="",0,25)))))</f>
        <v>0</v>
      </c>
      <c r="O72" s="12">
        <f>IF(VLOOKUP($A72,Resultaten!$A:$P,9,FALSE)&gt;32,2,IF(VLOOKUP($A72,Resultaten!$A:$P,9,FALSE)&gt;22,4,IF(VLOOKUP($A72,Resultaten!$A:$P,9,FALSE)&gt;10,6,IF(VLOOKUP($A72,Resultaten!$A:$P,9,FALSE)&gt;6,8,IF(VLOOKUP($A72,Resultaten!$A:$P,9,FALSE)="",0,10)))))</f>
        <v>0</v>
      </c>
      <c r="P72" s="12">
        <f>IF(ISERROR(VLOOKUP($A72,BNT!$A:$H,7,FALSE)=TRUE),0,IF(VLOOKUP($A72,BNT!$A:$H,7,FALSE)="JA",2,0))</f>
        <v>0</v>
      </c>
      <c r="Q72" s="14">
        <f t="shared" si="3"/>
        <v>20</v>
      </c>
    </row>
    <row r="73" spans="1:17" x14ac:dyDescent="0.25">
      <c r="A73" s="25">
        <v>1304</v>
      </c>
      <c r="B73" s="25" t="str">
        <f>VLOOKUP($A73,Para!$D$1:$E$996,2,FALSE)</f>
        <v>Red Vic Wilrijk</v>
      </c>
      <c r="C73" s="18">
        <f>VLOOKUP($A73,'Score Algemeen'!$A$3:$S$968,5,FALSE)</f>
        <v>10</v>
      </c>
      <c r="D73" s="18">
        <f>VLOOKUP($A73,'Score Algemeen'!$A:$S,15,FALSE)</f>
        <v>6</v>
      </c>
      <c r="E73" s="18">
        <f>VLOOKUP($A73,'Score Algemeen'!$A:$S,19,FALSE)</f>
        <v>8</v>
      </c>
      <c r="F73" s="38">
        <f>IF(VLOOKUP($A73,Resultaten!$A:$P,14,FALSE)&gt;32,5,IF(VLOOKUP($A73,Resultaten!$A:$P,14,FALSE)&gt;22,10,IF(VLOOKUP($A73,Resultaten!$A:$P,14,FALSE)&gt;10,15,IF(VLOOKUP($A73,Resultaten!$A:$P,14,FALSE)&gt;6,20,IF(VLOOKUP($A73,Resultaten!$A:$P,14,FALSE)="",0,25)))))</f>
        <v>0</v>
      </c>
      <c r="G73" s="38">
        <f>IF(VLOOKUP($A73,Resultaten!$A:$P,7,FALSE)&gt;32,1,IF(VLOOKUP($A73,Resultaten!$A:$P,7,FALSE)&gt;22,2,IF(VLOOKUP($A73,Resultaten!$A:$P,7,FALSE)&gt;10,3,IF(VLOOKUP($A73,Resultaten!$A:$P,7,FALSE)&gt;6,4,IF(VLOOKUP($A73,Resultaten!$A:$P,7,FALSE)="",0,5)))))</f>
        <v>0</v>
      </c>
      <c r="H73" s="38">
        <f>IF(VLOOKUP($A73,Resultaten!$A:$P,15,FALSE)&gt;32,5,IF(VLOOKUP($A73,Resultaten!$A:$P,15,FALSE)&gt;22,10,IF(VLOOKUP($A73,Resultaten!$A:$P,15,FALSE)&gt;10,15,IF(VLOOKUP($A73,Resultaten!$A:$P,15,FALSE)&gt;6,20,IF(VLOOKUP($A73,Resultaten!$A:$P,15,FALSE)="",0,25)))))</f>
        <v>20</v>
      </c>
      <c r="I73" s="38">
        <f>IF(VLOOKUP($A73,Resultaten!$A:$P,8,FALSE)&gt;32,1,IF(VLOOKUP($A73,Resultaten!$A:$P,8,FALSE)&gt;22,2,IF(VLOOKUP($A73,Resultaten!$A:$P,8,FALSE)&gt;10,3,IF(VLOOKUP($A73,Resultaten!$A:$P,8,FALSE)&gt;6,4,IF(VLOOKUP($A73,Resultaten!$A:$P,8,FALSE)="",0,5)))))</f>
        <v>0</v>
      </c>
      <c r="J73" s="38">
        <f>IF(ISERROR(VLOOKUP($A73,BNT!$A:$H,8,FALSE)=TRUE),0,IF(VLOOKUP($A73,BNT!$A:$H,8,FALSE)="JA",2,0))</f>
        <v>0</v>
      </c>
      <c r="K73" s="38">
        <f>IF(ISERROR(VLOOKUP($A73,BNT!$A:$H,6,FALSE)=TRUE),0,IF(VLOOKUP($A73,BNT!$A:$H,6,FALSE)="JA",1,0))</f>
        <v>0</v>
      </c>
      <c r="L73" s="52">
        <f t="shared" si="2"/>
        <v>44</v>
      </c>
      <c r="M73" s="12">
        <f>IF(VLOOKUP($A73,Resultaten!$A:$P,15,FALSE)&gt;32,5,IF(VLOOKUP($A73,Resultaten!$A:$P,15,FALSE)&gt;22,10,IF(VLOOKUP($A73,Resultaten!$A:$P,15,FALSE)&gt;10,15,IF(VLOOKUP($A73,Resultaten!$A:$P,15,FALSE)&gt;6,20,IF(VLOOKUP($A73,Resultaten!$A:$P,15,FALSE)="",0,25)))))</f>
        <v>20</v>
      </c>
      <c r="N73" s="12">
        <f>IF(VLOOKUP($A73,Resultaten!$A:$P,16,FALSE)&gt;32,5,IF(VLOOKUP($A73,Resultaten!$A:$P,16,FALSE)&gt;22,10,IF(VLOOKUP($A73,Resultaten!$A:$P,16,FALSE)&gt;10,15,IF(VLOOKUP($A73,Resultaten!$A:$P,16,FALSE)&gt;6,20,IF(VLOOKUP($A73,Resultaten!$A:$P,16,FALSE)="",0,25)))))</f>
        <v>5</v>
      </c>
      <c r="O73" s="12">
        <f>IF(VLOOKUP($A73,Resultaten!$A:$P,9,FALSE)&gt;32,2,IF(VLOOKUP($A73,Resultaten!$A:$P,9,FALSE)&gt;22,4,IF(VLOOKUP($A73,Resultaten!$A:$P,9,FALSE)&gt;10,6,IF(VLOOKUP($A73,Resultaten!$A:$P,9,FALSE)&gt;6,8,IF(VLOOKUP($A73,Resultaten!$A:$P,9,FALSE)="",0,10)))))</f>
        <v>8</v>
      </c>
      <c r="P73" s="12">
        <f>IF(ISERROR(VLOOKUP($A73,BNT!$A:$H,7,FALSE)=TRUE),0,IF(VLOOKUP($A73,BNT!$A:$H,7,FALSE)="JA",2,0))</f>
        <v>0</v>
      </c>
      <c r="Q73" s="14">
        <f t="shared" si="3"/>
        <v>57</v>
      </c>
    </row>
    <row r="74" spans="1:17" x14ac:dyDescent="0.25">
      <c r="A74" s="25">
        <v>1310</v>
      </c>
      <c r="B74" s="25" t="str">
        <f>VLOOKUP($A74,Para!$D$1:$E$996,2,FALSE)</f>
        <v>Titans Basketball Bonheiden</v>
      </c>
      <c r="C74" s="18">
        <f>VLOOKUP($A74,'Score Algemeen'!$A$3:$S$968,5,FALSE)</f>
        <v>10</v>
      </c>
      <c r="D74" s="18">
        <f>VLOOKUP($A74,'Score Algemeen'!$A:$S,15,FALSE)</f>
        <v>7</v>
      </c>
      <c r="E74" s="18">
        <f>VLOOKUP($A74,'Score Algemeen'!$A:$S,19,FALSE)</f>
        <v>8</v>
      </c>
      <c r="F74" s="38">
        <f>IF(VLOOKUP($A74,Resultaten!$A:$P,14,FALSE)&gt;32,5,IF(VLOOKUP($A74,Resultaten!$A:$P,14,FALSE)&gt;22,10,IF(VLOOKUP($A74,Resultaten!$A:$P,14,FALSE)&gt;10,15,IF(VLOOKUP($A74,Resultaten!$A:$P,14,FALSE)&gt;6,20,IF(VLOOKUP($A74,Resultaten!$A:$P,14,FALSE)="",0,25)))))</f>
        <v>10</v>
      </c>
      <c r="G74" s="38">
        <f>IF(VLOOKUP($A74,Resultaten!$A:$P,7,FALSE)&gt;32,1,IF(VLOOKUP($A74,Resultaten!$A:$P,7,FALSE)&gt;22,2,IF(VLOOKUP($A74,Resultaten!$A:$P,7,FALSE)&gt;10,3,IF(VLOOKUP($A74,Resultaten!$A:$P,7,FALSE)&gt;6,4,IF(VLOOKUP($A74,Resultaten!$A:$P,7,FALSE)="",0,5)))))</f>
        <v>1</v>
      </c>
      <c r="H74" s="38">
        <f>IF(VLOOKUP($A74,Resultaten!$A:$P,15,FALSE)&gt;32,5,IF(VLOOKUP($A74,Resultaten!$A:$P,15,FALSE)&gt;22,10,IF(VLOOKUP($A74,Resultaten!$A:$P,15,FALSE)&gt;10,15,IF(VLOOKUP($A74,Resultaten!$A:$P,15,FALSE)&gt;6,20,IF(VLOOKUP($A74,Resultaten!$A:$P,15,FALSE)="",0,25)))))</f>
        <v>15</v>
      </c>
      <c r="I74" s="38">
        <f>IF(VLOOKUP($A74,Resultaten!$A:$P,8,FALSE)&gt;32,1,IF(VLOOKUP($A74,Resultaten!$A:$P,8,FALSE)&gt;22,2,IF(VLOOKUP($A74,Resultaten!$A:$P,8,FALSE)&gt;10,3,IF(VLOOKUP($A74,Resultaten!$A:$P,8,FALSE)&gt;6,4,IF(VLOOKUP($A74,Resultaten!$A:$P,8,FALSE)="",0,5)))))</f>
        <v>3</v>
      </c>
      <c r="J74" s="38">
        <f>IF(ISERROR(VLOOKUP($A74,BNT!$A:$H,8,FALSE)=TRUE),0,IF(VLOOKUP($A74,BNT!$A:$H,8,FALSE)="JA",2,0))</f>
        <v>0</v>
      </c>
      <c r="K74" s="38">
        <f>IF(ISERROR(VLOOKUP($A74,BNT!$A:$H,6,FALSE)=TRUE),0,IF(VLOOKUP($A74,BNT!$A:$H,6,FALSE)="JA",1,0))</f>
        <v>0</v>
      </c>
      <c r="L74" s="52">
        <f t="shared" si="2"/>
        <v>54</v>
      </c>
      <c r="M74" s="12">
        <f>IF(VLOOKUP($A74,Resultaten!$A:$P,15,FALSE)&gt;32,5,IF(VLOOKUP($A74,Resultaten!$A:$P,15,FALSE)&gt;22,10,IF(VLOOKUP($A74,Resultaten!$A:$P,15,FALSE)&gt;10,15,IF(VLOOKUP($A74,Resultaten!$A:$P,15,FALSE)&gt;6,20,IF(VLOOKUP($A74,Resultaten!$A:$P,15,FALSE)="",0,25)))))</f>
        <v>15</v>
      </c>
      <c r="N74" s="12">
        <f>IF(VLOOKUP($A74,Resultaten!$A:$P,16,FALSE)&gt;32,5,IF(VLOOKUP($A74,Resultaten!$A:$P,16,FALSE)&gt;22,10,IF(VLOOKUP($A74,Resultaten!$A:$P,16,FALSE)&gt;10,15,IF(VLOOKUP($A74,Resultaten!$A:$P,16,FALSE)&gt;6,20,IF(VLOOKUP($A74,Resultaten!$A:$P,16,FALSE)="",0,25)))))</f>
        <v>0</v>
      </c>
      <c r="O74" s="12">
        <f>IF(VLOOKUP($A74,Resultaten!$A:$P,9,FALSE)&gt;32,2,IF(VLOOKUP($A74,Resultaten!$A:$P,9,FALSE)&gt;22,4,IF(VLOOKUP($A74,Resultaten!$A:$P,9,FALSE)&gt;10,6,IF(VLOOKUP($A74,Resultaten!$A:$P,9,FALSE)&gt;6,8,IF(VLOOKUP($A74,Resultaten!$A:$P,9,FALSE)="",0,10)))))</f>
        <v>0</v>
      </c>
      <c r="P74" s="12">
        <f>IF(ISERROR(VLOOKUP($A74,BNT!$A:$H,7,FALSE)=TRUE),0,IF(VLOOKUP($A74,BNT!$A:$H,7,FALSE)="JA",2,0))</f>
        <v>0</v>
      </c>
      <c r="Q74" s="14">
        <f t="shared" si="3"/>
        <v>40</v>
      </c>
    </row>
    <row r="75" spans="1:17" x14ac:dyDescent="0.25">
      <c r="A75" s="25">
        <v>1317</v>
      </c>
      <c r="B75" s="25" t="str">
        <f>VLOOKUP($A75,Para!$D$1:$E$996,2,FALSE)</f>
        <v>Silaba Zelzate</v>
      </c>
      <c r="C75" s="18">
        <f>VLOOKUP($A75,'Score Algemeen'!$A$3:$S$968,5,FALSE)</f>
        <v>10</v>
      </c>
      <c r="D75" s="18">
        <f>VLOOKUP($A75,'Score Algemeen'!$A:$S,15,FALSE)</f>
        <v>2</v>
      </c>
      <c r="E75" s="18">
        <f>VLOOKUP($A75,'Score Algemeen'!$A:$S,19,FALSE)</f>
        <v>1</v>
      </c>
      <c r="F75" s="38">
        <f>IF(VLOOKUP($A75,Resultaten!$A:$P,14,FALSE)&gt;32,5,IF(VLOOKUP($A75,Resultaten!$A:$P,14,FALSE)&gt;22,10,IF(VLOOKUP($A75,Resultaten!$A:$P,14,FALSE)&gt;10,15,IF(VLOOKUP($A75,Resultaten!$A:$P,14,FALSE)&gt;6,20,IF(VLOOKUP($A75,Resultaten!$A:$P,14,FALSE)="",0,25)))))</f>
        <v>0</v>
      </c>
      <c r="G75" s="38">
        <f>IF(VLOOKUP($A75,Resultaten!$A:$P,7,FALSE)&gt;32,1,IF(VLOOKUP($A75,Resultaten!$A:$P,7,FALSE)&gt;22,2,IF(VLOOKUP($A75,Resultaten!$A:$P,7,FALSE)&gt;10,3,IF(VLOOKUP($A75,Resultaten!$A:$P,7,FALSE)&gt;6,4,IF(VLOOKUP($A75,Resultaten!$A:$P,7,FALSE)="",0,5)))))</f>
        <v>0</v>
      </c>
      <c r="H75" s="38">
        <f>IF(VLOOKUP($A75,Resultaten!$A:$P,15,FALSE)&gt;32,5,IF(VLOOKUP($A75,Resultaten!$A:$P,15,FALSE)&gt;22,10,IF(VLOOKUP($A75,Resultaten!$A:$P,15,FALSE)&gt;10,15,IF(VLOOKUP($A75,Resultaten!$A:$P,15,FALSE)&gt;6,20,IF(VLOOKUP($A75,Resultaten!$A:$P,15,FALSE)="",0,25)))))</f>
        <v>0</v>
      </c>
      <c r="I75" s="38">
        <f>IF(VLOOKUP($A75,Resultaten!$A:$P,8,FALSE)&gt;32,1,IF(VLOOKUP($A75,Resultaten!$A:$P,8,FALSE)&gt;22,2,IF(VLOOKUP($A75,Resultaten!$A:$P,8,FALSE)&gt;10,3,IF(VLOOKUP($A75,Resultaten!$A:$P,8,FALSE)&gt;6,4,IF(VLOOKUP($A75,Resultaten!$A:$P,8,FALSE)="",0,5)))))</f>
        <v>0</v>
      </c>
      <c r="J75" s="38">
        <f>IF(ISERROR(VLOOKUP($A75,BNT!$A:$H,8,FALSE)=TRUE),0,IF(VLOOKUP($A75,BNT!$A:$H,8,FALSE)="JA",2,0))</f>
        <v>0</v>
      </c>
      <c r="K75" s="38">
        <f>IF(ISERROR(VLOOKUP($A75,BNT!$A:$H,6,FALSE)=TRUE),0,IF(VLOOKUP($A75,BNT!$A:$H,6,FALSE)="JA",1,0))</f>
        <v>0</v>
      </c>
      <c r="L75" s="52">
        <f t="shared" si="2"/>
        <v>13</v>
      </c>
      <c r="M75" s="12">
        <f>IF(VLOOKUP($A75,Resultaten!$A:$P,15,FALSE)&gt;32,5,IF(VLOOKUP($A75,Resultaten!$A:$P,15,FALSE)&gt;22,10,IF(VLOOKUP($A75,Resultaten!$A:$P,15,FALSE)&gt;10,15,IF(VLOOKUP($A75,Resultaten!$A:$P,15,FALSE)&gt;6,20,IF(VLOOKUP($A75,Resultaten!$A:$P,15,FALSE)="",0,25)))))</f>
        <v>0</v>
      </c>
      <c r="N75" s="12">
        <f>IF(VLOOKUP($A75,Resultaten!$A:$P,16,FALSE)&gt;32,5,IF(VLOOKUP($A75,Resultaten!$A:$P,16,FALSE)&gt;22,10,IF(VLOOKUP($A75,Resultaten!$A:$P,16,FALSE)&gt;10,15,IF(VLOOKUP($A75,Resultaten!$A:$P,16,FALSE)&gt;6,20,IF(VLOOKUP($A75,Resultaten!$A:$P,16,FALSE)="",0,25)))))</f>
        <v>0</v>
      </c>
      <c r="O75" s="12">
        <f>IF(VLOOKUP($A75,Resultaten!$A:$P,9,FALSE)&gt;32,2,IF(VLOOKUP($A75,Resultaten!$A:$P,9,FALSE)&gt;22,4,IF(VLOOKUP($A75,Resultaten!$A:$P,9,FALSE)&gt;10,6,IF(VLOOKUP($A75,Resultaten!$A:$P,9,FALSE)&gt;6,8,IF(VLOOKUP($A75,Resultaten!$A:$P,9,FALSE)="",0,10)))))</f>
        <v>0</v>
      </c>
      <c r="P75" s="12">
        <f>IF(ISERROR(VLOOKUP($A75,BNT!$A:$H,7,FALSE)=TRUE),0,IF(VLOOKUP($A75,BNT!$A:$H,7,FALSE)="JA",2,0))</f>
        <v>0</v>
      </c>
      <c r="Q75" s="14">
        <f t="shared" si="3"/>
        <v>13</v>
      </c>
    </row>
    <row r="76" spans="1:17" x14ac:dyDescent="0.25">
      <c r="A76" s="25">
        <v>1324</v>
      </c>
      <c r="B76" s="25" t="str">
        <f>VLOOKUP($A76,Para!$D$1:$E$996,2,FALSE)</f>
        <v>KBBC T&amp;T Turnhout</v>
      </c>
      <c r="C76" s="18">
        <f>VLOOKUP($A76,'Score Algemeen'!$A$3:$S$968,5,FALSE)</f>
        <v>10</v>
      </c>
      <c r="D76" s="18">
        <f>VLOOKUP($A76,'Score Algemeen'!$A:$S,15,FALSE)</f>
        <v>6</v>
      </c>
      <c r="E76" s="18">
        <f>VLOOKUP($A76,'Score Algemeen'!$A:$S,19,FALSE)</f>
        <v>5</v>
      </c>
      <c r="F76" s="38">
        <f>IF(VLOOKUP($A76,Resultaten!$A:$P,14,FALSE)&gt;32,5,IF(VLOOKUP($A76,Resultaten!$A:$P,14,FALSE)&gt;22,10,IF(VLOOKUP($A76,Resultaten!$A:$P,14,FALSE)&gt;10,15,IF(VLOOKUP($A76,Resultaten!$A:$P,14,FALSE)&gt;6,20,IF(VLOOKUP($A76,Resultaten!$A:$P,14,FALSE)="",0,25)))))</f>
        <v>0</v>
      </c>
      <c r="G76" s="38">
        <f>IF(VLOOKUP($A76,Resultaten!$A:$P,7,FALSE)&gt;32,1,IF(VLOOKUP($A76,Resultaten!$A:$P,7,FALSE)&gt;22,2,IF(VLOOKUP($A76,Resultaten!$A:$P,7,FALSE)&gt;10,3,IF(VLOOKUP($A76,Resultaten!$A:$P,7,FALSE)&gt;6,4,IF(VLOOKUP($A76,Resultaten!$A:$P,7,FALSE)="",0,5)))))</f>
        <v>0</v>
      </c>
      <c r="H76" s="38">
        <f>IF(VLOOKUP($A76,Resultaten!$A:$P,15,FALSE)&gt;32,5,IF(VLOOKUP($A76,Resultaten!$A:$P,15,FALSE)&gt;22,10,IF(VLOOKUP($A76,Resultaten!$A:$P,15,FALSE)&gt;10,15,IF(VLOOKUP($A76,Resultaten!$A:$P,15,FALSE)&gt;6,20,IF(VLOOKUP($A76,Resultaten!$A:$P,15,FALSE)="",0,25)))))</f>
        <v>5</v>
      </c>
      <c r="I76" s="38">
        <f>IF(VLOOKUP($A76,Resultaten!$A:$P,8,FALSE)&gt;32,1,IF(VLOOKUP($A76,Resultaten!$A:$P,8,FALSE)&gt;22,2,IF(VLOOKUP($A76,Resultaten!$A:$P,8,FALSE)&gt;10,3,IF(VLOOKUP($A76,Resultaten!$A:$P,8,FALSE)&gt;6,4,IF(VLOOKUP($A76,Resultaten!$A:$P,8,FALSE)="",0,5)))))</f>
        <v>0</v>
      </c>
      <c r="J76" s="38">
        <f>IF(ISERROR(VLOOKUP($A76,BNT!$A:$H,8,FALSE)=TRUE),0,IF(VLOOKUP($A76,BNT!$A:$H,8,FALSE)="JA",2,0))</f>
        <v>0</v>
      </c>
      <c r="K76" s="38">
        <f>IF(ISERROR(VLOOKUP($A76,BNT!$A:$H,6,FALSE)=TRUE),0,IF(VLOOKUP($A76,BNT!$A:$H,6,FALSE)="JA",1,0))</f>
        <v>0</v>
      </c>
      <c r="L76" s="52">
        <f t="shared" si="2"/>
        <v>26</v>
      </c>
      <c r="M76" s="12">
        <f>IF(VLOOKUP($A76,Resultaten!$A:$P,15,FALSE)&gt;32,5,IF(VLOOKUP($A76,Resultaten!$A:$P,15,FALSE)&gt;22,10,IF(VLOOKUP($A76,Resultaten!$A:$P,15,FALSE)&gt;10,15,IF(VLOOKUP($A76,Resultaten!$A:$P,15,FALSE)&gt;6,20,IF(VLOOKUP($A76,Resultaten!$A:$P,15,FALSE)="",0,25)))))</f>
        <v>5</v>
      </c>
      <c r="N76" s="12">
        <f>IF(VLOOKUP($A76,Resultaten!$A:$P,16,FALSE)&gt;32,5,IF(VLOOKUP($A76,Resultaten!$A:$P,16,FALSE)&gt;22,10,IF(VLOOKUP($A76,Resultaten!$A:$P,16,FALSE)&gt;10,15,IF(VLOOKUP($A76,Resultaten!$A:$P,16,FALSE)&gt;6,20,IF(VLOOKUP($A76,Resultaten!$A:$P,16,FALSE)="",0,25)))))</f>
        <v>5</v>
      </c>
      <c r="O76" s="12">
        <f>IF(VLOOKUP($A76,Resultaten!$A:$P,9,FALSE)&gt;32,2,IF(VLOOKUP($A76,Resultaten!$A:$P,9,FALSE)&gt;22,4,IF(VLOOKUP($A76,Resultaten!$A:$P,9,FALSE)&gt;10,6,IF(VLOOKUP($A76,Resultaten!$A:$P,9,FALSE)&gt;6,8,IF(VLOOKUP($A76,Resultaten!$A:$P,9,FALSE)="",0,10)))))</f>
        <v>2</v>
      </c>
      <c r="P76" s="12">
        <f>IF(ISERROR(VLOOKUP($A76,BNT!$A:$H,7,FALSE)=TRUE),0,IF(VLOOKUP($A76,BNT!$A:$H,7,FALSE)="JA",2,0))</f>
        <v>0</v>
      </c>
      <c r="Q76" s="14">
        <f t="shared" si="3"/>
        <v>33</v>
      </c>
    </row>
    <row r="77" spans="1:17" x14ac:dyDescent="0.25">
      <c r="A77" s="25">
        <v>1332</v>
      </c>
      <c r="B77" s="25" t="str">
        <f>VLOOKUP($A77,Para!$D$1:$E$996,2,FALSE)</f>
        <v>Jong Edegem BBC</v>
      </c>
      <c r="C77" s="18">
        <f>VLOOKUP($A77,'Score Algemeen'!$A$3:$S$968,5,FALSE)</f>
        <v>6</v>
      </c>
      <c r="D77" s="18">
        <f>VLOOKUP($A77,'Score Algemeen'!$A:$S,15,FALSE)</f>
        <v>2</v>
      </c>
      <c r="E77" s="18">
        <f>VLOOKUP($A77,'Score Algemeen'!$A:$S,19,FALSE)</f>
        <v>1</v>
      </c>
      <c r="F77" s="38">
        <f>IF(VLOOKUP($A77,Resultaten!$A:$P,14,FALSE)&gt;32,5,IF(VLOOKUP($A77,Resultaten!$A:$P,14,FALSE)&gt;22,10,IF(VLOOKUP($A77,Resultaten!$A:$P,14,FALSE)&gt;10,15,IF(VLOOKUP($A77,Resultaten!$A:$P,14,FALSE)&gt;6,20,IF(VLOOKUP($A77,Resultaten!$A:$P,14,FALSE)="",0,25)))))</f>
        <v>0</v>
      </c>
      <c r="G77" s="38">
        <f>IF(VLOOKUP($A77,Resultaten!$A:$P,7,FALSE)&gt;32,1,IF(VLOOKUP($A77,Resultaten!$A:$P,7,FALSE)&gt;22,2,IF(VLOOKUP($A77,Resultaten!$A:$P,7,FALSE)&gt;10,3,IF(VLOOKUP($A77,Resultaten!$A:$P,7,FALSE)&gt;6,4,IF(VLOOKUP($A77,Resultaten!$A:$P,7,FALSE)="",0,5)))))</f>
        <v>0</v>
      </c>
      <c r="H77" s="38">
        <f>IF(VLOOKUP($A77,Resultaten!$A:$P,15,FALSE)&gt;32,5,IF(VLOOKUP($A77,Resultaten!$A:$P,15,FALSE)&gt;22,10,IF(VLOOKUP($A77,Resultaten!$A:$P,15,FALSE)&gt;10,15,IF(VLOOKUP($A77,Resultaten!$A:$P,15,FALSE)&gt;6,20,IF(VLOOKUP($A77,Resultaten!$A:$P,15,FALSE)="",0,25)))))</f>
        <v>0</v>
      </c>
      <c r="I77" s="38">
        <f>IF(VLOOKUP($A77,Resultaten!$A:$P,8,FALSE)&gt;32,1,IF(VLOOKUP($A77,Resultaten!$A:$P,8,FALSE)&gt;22,2,IF(VLOOKUP($A77,Resultaten!$A:$P,8,FALSE)&gt;10,3,IF(VLOOKUP($A77,Resultaten!$A:$P,8,FALSE)&gt;6,4,IF(VLOOKUP($A77,Resultaten!$A:$P,8,FALSE)="",0,5)))))</f>
        <v>0</v>
      </c>
      <c r="J77" s="38">
        <f>IF(ISERROR(VLOOKUP($A77,BNT!$A:$H,8,FALSE)=TRUE),0,IF(VLOOKUP($A77,BNT!$A:$H,8,FALSE)="JA",2,0))</f>
        <v>0</v>
      </c>
      <c r="K77" s="38">
        <f>IF(ISERROR(VLOOKUP($A77,BNT!$A:$H,6,FALSE)=TRUE),0,IF(VLOOKUP($A77,BNT!$A:$H,6,FALSE)="JA",1,0))</f>
        <v>0</v>
      </c>
      <c r="L77" s="52">
        <f t="shared" si="2"/>
        <v>9</v>
      </c>
      <c r="M77" s="12">
        <f>IF(VLOOKUP($A77,Resultaten!$A:$P,15,FALSE)&gt;32,5,IF(VLOOKUP($A77,Resultaten!$A:$P,15,FALSE)&gt;22,10,IF(VLOOKUP($A77,Resultaten!$A:$P,15,FALSE)&gt;10,15,IF(VLOOKUP($A77,Resultaten!$A:$P,15,FALSE)&gt;6,20,IF(VLOOKUP($A77,Resultaten!$A:$P,15,FALSE)="",0,25)))))</f>
        <v>0</v>
      </c>
      <c r="N77" s="12">
        <f>IF(VLOOKUP($A77,Resultaten!$A:$P,16,FALSE)&gt;32,5,IF(VLOOKUP($A77,Resultaten!$A:$P,16,FALSE)&gt;22,10,IF(VLOOKUP($A77,Resultaten!$A:$P,16,FALSE)&gt;10,15,IF(VLOOKUP($A77,Resultaten!$A:$P,16,FALSE)&gt;6,20,IF(VLOOKUP($A77,Resultaten!$A:$P,16,FALSE)="",0,25)))))</f>
        <v>0</v>
      </c>
      <c r="O77" s="12">
        <f>IF(VLOOKUP($A77,Resultaten!$A:$P,9,FALSE)&gt;32,2,IF(VLOOKUP($A77,Resultaten!$A:$P,9,FALSE)&gt;22,4,IF(VLOOKUP($A77,Resultaten!$A:$P,9,FALSE)&gt;10,6,IF(VLOOKUP($A77,Resultaten!$A:$P,9,FALSE)&gt;6,8,IF(VLOOKUP($A77,Resultaten!$A:$P,9,FALSE)="",0,10)))))</f>
        <v>0</v>
      </c>
      <c r="P77" s="12">
        <f>IF(ISERROR(VLOOKUP($A77,BNT!$A:$H,7,FALSE)=TRUE),0,IF(VLOOKUP($A77,BNT!$A:$H,7,FALSE)="JA",2,0))</f>
        <v>0</v>
      </c>
      <c r="Q77" s="14">
        <f t="shared" si="3"/>
        <v>9</v>
      </c>
    </row>
    <row r="78" spans="1:17" x14ac:dyDescent="0.25">
      <c r="A78" s="25">
        <v>1349</v>
      </c>
      <c r="B78" s="25" t="str">
        <f>VLOOKUP($A78,Para!$D$1:$E$996,2,FALSE)</f>
        <v>Bct Overijse</v>
      </c>
      <c r="C78" s="18">
        <f>VLOOKUP($A78,'Score Algemeen'!$A$3:$S$968,5,FALSE)</f>
        <v>10</v>
      </c>
      <c r="D78" s="18">
        <f>VLOOKUP($A78,'Score Algemeen'!$A:$S,15,FALSE)</f>
        <v>3</v>
      </c>
      <c r="E78" s="18">
        <f>VLOOKUP($A78,'Score Algemeen'!$A:$S,19,FALSE)</f>
        <v>5</v>
      </c>
      <c r="F78" s="38">
        <f>IF(VLOOKUP($A78,Resultaten!$A:$P,14,FALSE)&gt;32,5,IF(VLOOKUP($A78,Resultaten!$A:$P,14,FALSE)&gt;22,10,IF(VLOOKUP($A78,Resultaten!$A:$P,14,FALSE)&gt;10,15,IF(VLOOKUP($A78,Resultaten!$A:$P,14,FALSE)&gt;6,20,IF(VLOOKUP($A78,Resultaten!$A:$P,14,FALSE)="",0,25)))))</f>
        <v>0</v>
      </c>
      <c r="G78" s="38">
        <f>IF(VLOOKUP($A78,Resultaten!$A:$P,7,FALSE)&gt;32,1,IF(VLOOKUP($A78,Resultaten!$A:$P,7,FALSE)&gt;22,2,IF(VLOOKUP($A78,Resultaten!$A:$P,7,FALSE)&gt;10,3,IF(VLOOKUP($A78,Resultaten!$A:$P,7,FALSE)&gt;6,4,IF(VLOOKUP($A78,Resultaten!$A:$P,7,FALSE)="",0,5)))))</f>
        <v>0</v>
      </c>
      <c r="H78" s="38">
        <f>IF(VLOOKUP($A78,Resultaten!$A:$P,15,FALSE)&gt;32,5,IF(VLOOKUP($A78,Resultaten!$A:$P,15,FALSE)&gt;22,10,IF(VLOOKUP($A78,Resultaten!$A:$P,15,FALSE)&gt;10,15,IF(VLOOKUP($A78,Resultaten!$A:$P,15,FALSE)&gt;6,20,IF(VLOOKUP($A78,Resultaten!$A:$P,15,FALSE)="",0,25)))))</f>
        <v>0</v>
      </c>
      <c r="I78" s="38">
        <f>IF(VLOOKUP($A78,Resultaten!$A:$P,8,FALSE)&gt;32,1,IF(VLOOKUP($A78,Resultaten!$A:$P,8,FALSE)&gt;22,2,IF(VLOOKUP($A78,Resultaten!$A:$P,8,FALSE)&gt;10,3,IF(VLOOKUP($A78,Resultaten!$A:$P,8,FALSE)&gt;6,4,IF(VLOOKUP($A78,Resultaten!$A:$P,8,FALSE)="",0,5)))))</f>
        <v>0</v>
      </c>
      <c r="J78" s="38">
        <f>IF(ISERROR(VLOOKUP($A78,BNT!$A:$H,8,FALSE)=TRUE),0,IF(VLOOKUP($A78,BNT!$A:$H,8,FALSE)="JA",2,0))</f>
        <v>0</v>
      </c>
      <c r="K78" s="38">
        <f>IF(ISERROR(VLOOKUP($A78,BNT!$A:$H,6,FALSE)=TRUE),0,IF(VLOOKUP($A78,BNT!$A:$H,6,FALSE)="JA",1,0))</f>
        <v>0</v>
      </c>
      <c r="L78" s="52">
        <f t="shared" si="2"/>
        <v>18</v>
      </c>
      <c r="M78" s="12">
        <f>IF(VLOOKUP($A78,Resultaten!$A:$P,15,FALSE)&gt;32,5,IF(VLOOKUP($A78,Resultaten!$A:$P,15,FALSE)&gt;22,10,IF(VLOOKUP($A78,Resultaten!$A:$P,15,FALSE)&gt;10,15,IF(VLOOKUP($A78,Resultaten!$A:$P,15,FALSE)&gt;6,20,IF(VLOOKUP($A78,Resultaten!$A:$P,15,FALSE)="",0,25)))))</f>
        <v>0</v>
      </c>
      <c r="N78" s="12">
        <f>IF(VLOOKUP($A78,Resultaten!$A:$P,16,FALSE)&gt;32,5,IF(VLOOKUP($A78,Resultaten!$A:$P,16,FALSE)&gt;22,10,IF(VLOOKUP($A78,Resultaten!$A:$P,16,FALSE)&gt;10,15,IF(VLOOKUP($A78,Resultaten!$A:$P,16,FALSE)&gt;6,20,IF(VLOOKUP($A78,Resultaten!$A:$P,16,FALSE)="",0,25)))))</f>
        <v>0</v>
      </c>
      <c r="O78" s="12">
        <f>IF(VLOOKUP($A78,Resultaten!$A:$P,9,FALSE)&gt;32,2,IF(VLOOKUP($A78,Resultaten!$A:$P,9,FALSE)&gt;22,4,IF(VLOOKUP($A78,Resultaten!$A:$P,9,FALSE)&gt;10,6,IF(VLOOKUP($A78,Resultaten!$A:$P,9,FALSE)&gt;6,8,IF(VLOOKUP($A78,Resultaten!$A:$P,9,FALSE)="",0,10)))))</f>
        <v>0</v>
      </c>
      <c r="P78" s="12">
        <f>IF(ISERROR(VLOOKUP($A78,BNT!$A:$H,7,FALSE)=TRUE),0,IF(VLOOKUP($A78,BNT!$A:$H,7,FALSE)="JA",2,0))</f>
        <v>0</v>
      </c>
      <c r="Q78" s="14">
        <f t="shared" si="3"/>
        <v>18</v>
      </c>
    </row>
    <row r="79" spans="1:17" x14ac:dyDescent="0.25">
      <c r="A79" s="25">
        <v>1351</v>
      </c>
      <c r="B79" s="25" t="str">
        <f>VLOOKUP($A79,Para!$D$1:$E$996,2,FALSE)</f>
        <v>BBC Croonen Lommel</v>
      </c>
      <c r="C79" s="18">
        <f>VLOOKUP($A79,'Score Algemeen'!$A$3:$S$968,5,FALSE)</f>
        <v>6</v>
      </c>
      <c r="D79" s="18">
        <f>VLOOKUP($A79,'Score Algemeen'!$A:$S,15,FALSE)</f>
        <v>13</v>
      </c>
      <c r="E79" s="18">
        <f>VLOOKUP($A79,'Score Algemeen'!$A:$S,19,FALSE)</f>
        <v>8</v>
      </c>
      <c r="F79" s="38">
        <f>IF(VLOOKUP($A79,Resultaten!$A:$P,14,FALSE)&gt;32,5,IF(VLOOKUP($A79,Resultaten!$A:$P,14,FALSE)&gt;22,10,IF(VLOOKUP($A79,Resultaten!$A:$P,14,FALSE)&gt;10,15,IF(VLOOKUP($A79,Resultaten!$A:$P,14,FALSE)&gt;6,20,IF(VLOOKUP($A79,Resultaten!$A:$P,14,FALSE)="",0,25)))))</f>
        <v>10</v>
      </c>
      <c r="G79" s="38">
        <f>IF(VLOOKUP($A79,Resultaten!$A:$P,7,FALSE)&gt;32,1,IF(VLOOKUP($A79,Resultaten!$A:$P,7,FALSE)&gt;22,2,IF(VLOOKUP($A79,Resultaten!$A:$P,7,FALSE)&gt;10,3,IF(VLOOKUP($A79,Resultaten!$A:$P,7,FALSE)&gt;6,4,IF(VLOOKUP($A79,Resultaten!$A:$P,7,FALSE)="",0,5)))))</f>
        <v>2</v>
      </c>
      <c r="H79" s="38">
        <f>IF(VLOOKUP($A79,Resultaten!$A:$P,15,FALSE)&gt;32,5,IF(VLOOKUP($A79,Resultaten!$A:$P,15,FALSE)&gt;22,10,IF(VLOOKUP($A79,Resultaten!$A:$P,15,FALSE)&gt;10,15,IF(VLOOKUP($A79,Resultaten!$A:$P,15,FALSE)&gt;6,20,IF(VLOOKUP($A79,Resultaten!$A:$P,15,FALSE)="",0,25)))))</f>
        <v>15</v>
      </c>
      <c r="I79" s="38">
        <f>IF(VLOOKUP($A79,Resultaten!$A:$P,8,FALSE)&gt;32,1,IF(VLOOKUP($A79,Resultaten!$A:$P,8,FALSE)&gt;22,2,IF(VLOOKUP($A79,Resultaten!$A:$P,8,FALSE)&gt;10,3,IF(VLOOKUP($A79,Resultaten!$A:$P,8,FALSE)&gt;6,4,IF(VLOOKUP($A79,Resultaten!$A:$P,8,FALSE)="",0,5)))))</f>
        <v>0</v>
      </c>
      <c r="J79" s="38">
        <f>IF(ISERROR(VLOOKUP($A79,BNT!$A:$H,8,FALSE)=TRUE),0,IF(VLOOKUP($A79,BNT!$A:$H,8,FALSE)="JA",2,0))</f>
        <v>0</v>
      </c>
      <c r="K79" s="38">
        <f>IF(ISERROR(VLOOKUP($A79,BNT!$A:$H,6,FALSE)=TRUE),0,IF(VLOOKUP($A79,BNT!$A:$H,6,FALSE)="JA",1,0))</f>
        <v>0</v>
      </c>
      <c r="L79" s="52">
        <f t="shared" si="2"/>
        <v>54</v>
      </c>
      <c r="M79" s="12">
        <f>IF(VLOOKUP($A79,Resultaten!$A:$P,15,FALSE)&gt;32,5,IF(VLOOKUP($A79,Resultaten!$A:$P,15,FALSE)&gt;22,10,IF(VLOOKUP($A79,Resultaten!$A:$P,15,FALSE)&gt;10,15,IF(VLOOKUP($A79,Resultaten!$A:$P,15,FALSE)&gt;6,20,IF(VLOOKUP($A79,Resultaten!$A:$P,15,FALSE)="",0,25)))))</f>
        <v>15</v>
      </c>
      <c r="N79" s="12">
        <f>IF(VLOOKUP($A79,Resultaten!$A:$P,16,FALSE)&gt;32,5,IF(VLOOKUP($A79,Resultaten!$A:$P,16,FALSE)&gt;22,10,IF(VLOOKUP($A79,Resultaten!$A:$P,16,FALSE)&gt;10,15,IF(VLOOKUP($A79,Resultaten!$A:$P,16,FALSE)&gt;6,20,IF(VLOOKUP($A79,Resultaten!$A:$P,16,FALSE)="",0,25)))))</f>
        <v>5</v>
      </c>
      <c r="O79" s="12">
        <f>IF(VLOOKUP($A79,Resultaten!$A:$P,9,FALSE)&gt;32,2,IF(VLOOKUP($A79,Resultaten!$A:$P,9,FALSE)&gt;22,4,IF(VLOOKUP($A79,Resultaten!$A:$P,9,FALSE)&gt;10,6,IF(VLOOKUP($A79,Resultaten!$A:$P,9,FALSE)&gt;6,8,IF(VLOOKUP($A79,Resultaten!$A:$P,9,FALSE)="",0,10)))))</f>
        <v>4</v>
      </c>
      <c r="P79" s="12">
        <f>IF(ISERROR(VLOOKUP($A79,BNT!$A:$H,7,FALSE)=TRUE),0,IF(VLOOKUP($A79,BNT!$A:$H,7,FALSE)="JA",2,0))</f>
        <v>0</v>
      </c>
      <c r="Q79" s="14">
        <f t="shared" si="3"/>
        <v>51</v>
      </c>
    </row>
    <row r="80" spans="1:17" x14ac:dyDescent="0.25">
      <c r="A80" s="25">
        <v>1361</v>
      </c>
      <c r="B80" s="25" t="str">
        <f>VLOOKUP($A80,Para!$D$1:$E$996,2,FALSE)</f>
        <v>BBC Garage Wille Hansbeke</v>
      </c>
      <c r="C80" s="18">
        <f>VLOOKUP($A80,'Score Algemeen'!$A$3:$S$968,5,FALSE)</f>
        <v>10</v>
      </c>
      <c r="D80" s="18">
        <f>VLOOKUP($A80,'Score Algemeen'!$A:$S,15,FALSE)</f>
        <v>3</v>
      </c>
      <c r="E80" s="18">
        <f>VLOOKUP($A80,'Score Algemeen'!$A:$S,19,FALSE)</f>
        <v>7</v>
      </c>
      <c r="F80" s="38">
        <f>IF(VLOOKUP($A80,Resultaten!$A:$P,14,FALSE)&gt;32,5,IF(VLOOKUP($A80,Resultaten!$A:$P,14,FALSE)&gt;22,10,IF(VLOOKUP($A80,Resultaten!$A:$P,14,FALSE)&gt;10,15,IF(VLOOKUP($A80,Resultaten!$A:$P,14,FALSE)&gt;6,20,IF(VLOOKUP($A80,Resultaten!$A:$P,14,FALSE)="",0,25)))))</f>
        <v>0</v>
      </c>
      <c r="G80" s="38">
        <f>IF(VLOOKUP($A80,Resultaten!$A:$P,7,FALSE)&gt;32,1,IF(VLOOKUP($A80,Resultaten!$A:$P,7,FALSE)&gt;22,2,IF(VLOOKUP($A80,Resultaten!$A:$P,7,FALSE)&gt;10,3,IF(VLOOKUP($A80,Resultaten!$A:$P,7,FALSE)&gt;6,4,IF(VLOOKUP($A80,Resultaten!$A:$P,7,FALSE)="",0,5)))))</f>
        <v>0</v>
      </c>
      <c r="H80" s="38">
        <f>IF(VLOOKUP($A80,Resultaten!$A:$P,15,FALSE)&gt;32,5,IF(VLOOKUP($A80,Resultaten!$A:$P,15,FALSE)&gt;22,10,IF(VLOOKUP($A80,Resultaten!$A:$P,15,FALSE)&gt;10,15,IF(VLOOKUP($A80,Resultaten!$A:$P,15,FALSE)&gt;6,20,IF(VLOOKUP($A80,Resultaten!$A:$P,15,FALSE)="",0,25)))))</f>
        <v>0</v>
      </c>
      <c r="I80" s="38">
        <f>IF(VLOOKUP($A80,Resultaten!$A:$P,8,FALSE)&gt;32,1,IF(VLOOKUP($A80,Resultaten!$A:$P,8,FALSE)&gt;22,2,IF(VLOOKUP($A80,Resultaten!$A:$P,8,FALSE)&gt;10,3,IF(VLOOKUP($A80,Resultaten!$A:$P,8,FALSE)&gt;6,4,IF(VLOOKUP($A80,Resultaten!$A:$P,8,FALSE)="",0,5)))))</f>
        <v>0</v>
      </c>
      <c r="J80" s="38">
        <f>IF(ISERROR(VLOOKUP($A80,BNT!$A:$H,8,FALSE)=TRUE),0,IF(VLOOKUP($A80,BNT!$A:$H,8,FALSE)="JA",2,0))</f>
        <v>0</v>
      </c>
      <c r="K80" s="38">
        <f>IF(ISERROR(VLOOKUP($A80,BNT!$A:$H,6,FALSE)=TRUE),0,IF(VLOOKUP($A80,BNT!$A:$H,6,FALSE)="JA",1,0))</f>
        <v>0</v>
      </c>
      <c r="L80" s="52">
        <f t="shared" si="2"/>
        <v>20</v>
      </c>
      <c r="M80" s="12">
        <f>IF(VLOOKUP($A80,Resultaten!$A:$P,15,FALSE)&gt;32,5,IF(VLOOKUP($A80,Resultaten!$A:$P,15,FALSE)&gt;22,10,IF(VLOOKUP($A80,Resultaten!$A:$P,15,FALSE)&gt;10,15,IF(VLOOKUP($A80,Resultaten!$A:$P,15,FALSE)&gt;6,20,IF(VLOOKUP($A80,Resultaten!$A:$P,15,FALSE)="",0,25)))))</f>
        <v>0</v>
      </c>
      <c r="N80" s="12">
        <f>IF(VLOOKUP($A80,Resultaten!$A:$P,16,FALSE)&gt;32,5,IF(VLOOKUP($A80,Resultaten!$A:$P,16,FALSE)&gt;22,10,IF(VLOOKUP($A80,Resultaten!$A:$P,16,FALSE)&gt;10,15,IF(VLOOKUP($A80,Resultaten!$A:$P,16,FALSE)&gt;6,20,IF(VLOOKUP($A80,Resultaten!$A:$P,16,FALSE)="",0,25)))))</f>
        <v>0</v>
      </c>
      <c r="O80" s="12">
        <f>IF(VLOOKUP($A80,Resultaten!$A:$P,9,FALSE)&gt;32,2,IF(VLOOKUP($A80,Resultaten!$A:$P,9,FALSE)&gt;22,4,IF(VLOOKUP($A80,Resultaten!$A:$P,9,FALSE)&gt;10,6,IF(VLOOKUP($A80,Resultaten!$A:$P,9,FALSE)&gt;6,8,IF(VLOOKUP($A80,Resultaten!$A:$P,9,FALSE)="",0,10)))))</f>
        <v>0</v>
      </c>
      <c r="P80" s="12">
        <f>IF(ISERROR(VLOOKUP($A80,BNT!$A:$H,7,FALSE)=TRUE),0,IF(VLOOKUP($A80,BNT!$A:$H,7,FALSE)="JA",2,0))</f>
        <v>0</v>
      </c>
      <c r="Q80" s="14">
        <f t="shared" si="3"/>
        <v>20</v>
      </c>
    </row>
    <row r="81" spans="1:17" x14ac:dyDescent="0.25">
      <c r="A81" s="25">
        <v>1363</v>
      </c>
      <c r="B81" s="25" t="str">
        <f>VLOOKUP($A81,Para!$D$1:$E$996,2,FALSE)</f>
        <v>BBC De West-Hoek Zwevezele</v>
      </c>
      <c r="C81" s="18">
        <f>VLOOKUP($A81,'Score Algemeen'!$A$3:$S$968,5,FALSE)</f>
        <v>10</v>
      </c>
      <c r="D81" s="18">
        <f>VLOOKUP($A81,'Score Algemeen'!$A:$S,15,FALSE)</f>
        <v>3</v>
      </c>
      <c r="E81" s="18">
        <f>VLOOKUP($A81,'Score Algemeen'!$A:$S,19,FALSE)</f>
        <v>1</v>
      </c>
      <c r="F81" s="38">
        <f>IF(VLOOKUP($A81,Resultaten!$A:$P,14,FALSE)&gt;32,5,IF(VLOOKUP($A81,Resultaten!$A:$P,14,FALSE)&gt;22,10,IF(VLOOKUP($A81,Resultaten!$A:$P,14,FALSE)&gt;10,15,IF(VLOOKUP($A81,Resultaten!$A:$P,14,FALSE)&gt;6,20,IF(VLOOKUP($A81,Resultaten!$A:$P,14,FALSE)="",0,25)))))</f>
        <v>0</v>
      </c>
      <c r="G81" s="38">
        <f>IF(VLOOKUP($A81,Resultaten!$A:$P,7,FALSE)&gt;32,1,IF(VLOOKUP($A81,Resultaten!$A:$P,7,FALSE)&gt;22,2,IF(VLOOKUP($A81,Resultaten!$A:$P,7,FALSE)&gt;10,3,IF(VLOOKUP($A81,Resultaten!$A:$P,7,FALSE)&gt;6,4,IF(VLOOKUP($A81,Resultaten!$A:$P,7,FALSE)="",0,5)))))</f>
        <v>0</v>
      </c>
      <c r="H81" s="38">
        <f>IF(VLOOKUP($A81,Resultaten!$A:$P,15,FALSE)&gt;32,5,IF(VLOOKUP($A81,Resultaten!$A:$P,15,FALSE)&gt;22,10,IF(VLOOKUP($A81,Resultaten!$A:$P,15,FALSE)&gt;10,15,IF(VLOOKUP($A81,Resultaten!$A:$P,15,FALSE)&gt;6,20,IF(VLOOKUP($A81,Resultaten!$A:$P,15,FALSE)="",0,25)))))</f>
        <v>0</v>
      </c>
      <c r="I81" s="38">
        <f>IF(VLOOKUP($A81,Resultaten!$A:$P,8,FALSE)&gt;32,1,IF(VLOOKUP($A81,Resultaten!$A:$P,8,FALSE)&gt;22,2,IF(VLOOKUP($A81,Resultaten!$A:$P,8,FALSE)&gt;10,3,IF(VLOOKUP($A81,Resultaten!$A:$P,8,FALSE)&gt;6,4,IF(VLOOKUP($A81,Resultaten!$A:$P,8,FALSE)="",0,5)))))</f>
        <v>0</v>
      </c>
      <c r="J81" s="38">
        <f>IF(ISERROR(VLOOKUP($A81,BNT!$A:$H,8,FALSE)=TRUE),0,IF(VLOOKUP($A81,BNT!$A:$H,8,FALSE)="JA",2,0))</f>
        <v>0</v>
      </c>
      <c r="K81" s="38">
        <f>IF(ISERROR(VLOOKUP($A81,BNT!$A:$H,6,FALSE)=TRUE),0,IF(VLOOKUP($A81,BNT!$A:$H,6,FALSE)="JA",1,0))</f>
        <v>0</v>
      </c>
      <c r="L81" s="52">
        <f t="shared" si="2"/>
        <v>14</v>
      </c>
      <c r="M81" s="12">
        <f>IF(VLOOKUP($A81,Resultaten!$A:$P,15,FALSE)&gt;32,5,IF(VLOOKUP($A81,Resultaten!$A:$P,15,FALSE)&gt;22,10,IF(VLOOKUP($A81,Resultaten!$A:$P,15,FALSE)&gt;10,15,IF(VLOOKUP($A81,Resultaten!$A:$P,15,FALSE)&gt;6,20,IF(VLOOKUP($A81,Resultaten!$A:$P,15,FALSE)="",0,25)))))</f>
        <v>0</v>
      </c>
      <c r="N81" s="12">
        <f>IF(VLOOKUP($A81,Resultaten!$A:$P,16,FALSE)&gt;32,5,IF(VLOOKUP($A81,Resultaten!$A:$P,16,FALSE)&gt;22,10,IF(VLOOKUP($A81,Resultaten!$A:$P,16,FALSE)&gt;10,15,IF(VLOOKUP($A81,Resultaten!$A:$P,16,FALSE)&gt;6,20,IF(VLOOKUP($A81,Resultaten!$A:$P,16,FALSE)="",0,25)))))</f>
        <v>0</v>
      </c>
      <c r="O81" s="12">
        <f>IF(VLOOKUP($A81,Resultaten!$A:$P,9,FALSE)&gt;32,2,IF(VLOOKUP($A81,Resultaten!$A:$P,9,FALSE)&gt;22,4,IF(VLOOKUP($A81,Resultaten!$A:$P,9,FALSE)&gt;10,6,IF(VLOOKUP($A81,Resultaten!$A:$P,9,FALSE)&gt;6,8,IF(VLOOKUP($A81,Resultaten!$A:$P,9,FALSE)="",0,10)))))</f>
        <v>0</v>
      </c>
      <c r="P81" s="12">
        <f>IF(ISERROR(VLOOKUP($A81,BNT!$A:$H,7,FALSE)=TRUE),0,IF(VLOOKUP($A81,BNT!$A:$H,7,FALSE)="JA",2,0))</f>
        <v>0</v>
      </c>
      <c r="Q81" s="14">
        <f t="shared" si="3"/>
        <v>14</v>
      </c>
    </row>
    <row r="82" spans="1:17" x14ac:dyDescent="0.25">
      <c r="A82" s="25">
        <v>1364</v>
      </c>
      <c r="B82" s="25" t="str">
        <f>VLOOKUP($A82,Para!$D$1:$E$996,2,FALSE)</f>
        <v>Alken BBC</v>
      </c>
      <c r="C82" s="18">
        <f>VLOOKUP($A82,'Score Algemeen'!$A$3:$S$968,5,FALSE)</f>
        <v>10</v>
      </c>
      <c r="D82" s="18">
        <f>VLOOKUP($A82,'Score Algemeen'!$A:$S,15,FALSE)</f>
        <v>4</v>
      </c>
      <c r="E82" s="18">
        <f>VLOOKUP($A82,'Score Algemeen'!$A:$S,19,FALSE)</f>
        <v>1</v>
      </c>
      <c r="F82" s="38">
        <f>IF(VLOOKUP($A82,Resultaten!$A:$P,14,FALSE)&gt;32,5,IF(VLOOKUP($A82,Resultaten!$A:$P,14,FALSE)&gt;22,10,IF(VLOOKUP($A82,Resultaten!$A:$P,14,FALSE)&gt;10,15,IF(VLOOKUP($A82,Resultaten!$A:$P,14,FALSE)&gt;6,20,IF(VLOOKUP($A82,Resultaten!$A:$P,14,FALSE)="",0,25)))))</f>
        <v>0</v>
      </c>
      <c r="G82" s="38">
        <f>IF(VLOOKUP($A82,Resultaten!$A:$P,7,FALSE)&gt;32,1,IF(VLOOKUP($A82,Resultaten!$A:$P,7,FALSE)&gt;22,2,IF(VLOOKUP($A82,Resultaten!$A:$P,7,FALSE)&gt;10,3,IF(VLOOKUP($A82,Resultaten!$A:$P,7,FALSE)&gt;6,4,IF(VLOOKUP($A82,Resultaten!$A:$P,7,FALSE)="",0,5)))))</f>
        <v>0</v>
      </c>
      <c r="H82" s="38">
        <f>IF(VLOOKUP($A82,Resultaten!$A:$P,15,FALSE)&gt;32,5,IF(VLOOKUP($A82,Resultaten!$A:$P,15,FALSE)&gt;22,10,IF(VLOOKUP($A82,Resultaten!$A:$P,15,FALSE)&gt;10,15,IF(VLOOKUP($A82,Resultaten!$A:$P,15,FALSE)&gt;6,20,IF(VLOOKUP($A82,Resultaten!$A:$P,15,FALSE)="",0,25)))))</f>
        <v>0</v>
      </c>
      <c r="I82" s="38">
        <f>IF(VLOOKUP($A82,Resultaten!$A:$P,8,FALSE)&gt;32,1,IF(VLOOKUP($A82,Resultaten!$A:$P,8,FALSE)&gt;22,2,IF(VLOOKUP($A82,Resultaten!$A:$P,8,FALSE)&gt;10,3,IF(VLOOKUP($A82,Resultaten!$A:$P,8,FALSE)&gt;6,4,IF(VLOOKUP($A82,Resultaten!$A:$P,8,FALSE)="",0,5)))))</f>
        <v>0</v>
      </c>
      <c r="J82" s="38">
        <f>IF(ISERROR(VLOOKUP($A82,BNT!$A:$H,8,FALSE)=TRUE),0,IF(VLOOKUP($A82,BNT!$A:$H,8,FALSE)="JA",2,0))</f>
        <v>0</v>
      </c>
      <c r="K82" s="38">
        <f>IF(ISERROR(VLOOKUP($A82,BNT!$A:$H,6,FALSE)=TRUE),0,IF(VLOOKUP($A82,BNT!$A:$H,6,FALSE)="JA",1,0))</f>
        <v>0</v>
      </c>
      <c r="L82" s="52">
        <f t="shared" si="2"/>
        <v>15</v>
      </c>
      <c r="M82" s="12">
        <f>IF(VLOOKUP($A82,Resultaten!$A:$P,15,FALSE)&gt;32,5,IF(VLOOKUP($A82,Resultaten!$A:$P,15,FALSE)&gt;22,10,IF(VLOOKUP($A82,Resultaten!$A:$P,15,FALSE)&gt;10,15,IF(VLOOKUP($A82,Resultaten!$A:$P,15,FALSE)&gt;6,20,IF(VLOOKUP($A82,Resultaten!$A:$P,15,FALSE)="",0,25)))))</f>
        <v>0</v>
      </c>
      <c r="N82" s="12">
        <f>IF(VLOOKUP($A82,Resultaten!$A:$P,16,FALSE)&gt;32,5,IF(VLOOKUP($A82,Resultaten!$A:$P,16,FALSE)&gt;22,10,IF(VLOOKUP($A82,Resultaten!$A:$P,16,FALSE)&gt;10,15,IF(VLOOKUP($A82,Resultaten!$A:$P,16,FALSE)&gt;6,20,IF(VLOOKUP($A82,Resultaten!$A:$P,16,FALSE)="",0,25)))))</f>
        <v>0</v>
      </c>
      <c r="O82" s="12">
        <f>IF(VLOOKUP($A82,Resultaten!$A:$P,9,FALSE)&gt;32,2,IF(VLOOKUP($A82,Resultaten!$A:$P,9,FALSE)&gt;22,4,IF(VLOOKUP($A82,Resultaten!$A:$P,9,FALSE)&gt;10,6,IF(VLOOKUP($A82,Resultaten!$A:$P,9,FALSE)&gt;6,8,IF(VLOOKUP($A82,Resultaten!$A:$P,9,FALSE)="",0,10)))))</f>
        <v>0</v>
      </c>
      <c r="P82" s="12">
        <f>IF(ISERROR(VLOOKUP($A82,BNT!$A:$H,7,FALSE)=TRUE),0,IF(VLOOKUP($A82,BNT!$A:$H,7,FALSE)="JA",2,0))</f>
        <v>0</v>
      </c>
      <c r="Q82" s="14">
        <f t="shared" si="3"/>
        <v>15</v>
      </c>
    </row>
    <row r="83" spans="1:17" x14ac:dyDescent="0.25">
      <c r="A83" s="25">
        <v>1365</v>
      </c>
      <c r="B83" s="25" t="str">
        <f>VLOOKUP($A83,Para!$D$1:$E$996,2,FALSE)</f>
        <v>KBBC Bavi Gent</v>
      </c>
      <c r="C83" s="18">
        <f>VLOOKUP($A83,'Score Algemeen'!$A$3:$S$968,5,FALSE)</f>
        <v>10</v>
      </c>
      <c r="D83" s="18">
        <f>VLOOKUP($A83,'Score Algemeen'!$A:$S,15,FALSE)</f>
        <v>5</v>
      </c>
      <c r="E83" s="18">
        <f>VLOOKUP($A83,'Score Algemeen'!$A:$S,19,FALSE)</f>
        <v>8</v>
      </c>
      <c r="F83" s="38">
        <f>IF(VLOOKUP($A83,Resultaten!$A:$P,14,FALSE)&gt;32,5,IF(VLOOKUP($A83,Resultaten!$A:$P,14,FALSE)&gt;22,10,IF(VLOOKUP($A83,Resultaten!$A:$P,14,FALSE)&gt;10,15,IF(VLOOKUP($A83,Resultaten!$A:$P,14,FALSE)&gt;6,20,IF(VLOOKUP($A83,Resultaten!$A:$P,14,FALSE)="",0,25)))))</f>
        <v>0</v>
      </c>
      <c r="G83" s="38">
        <f>IF(VLOOKUP($A83,Resultaten!$A:$P,7,FALSE)&gt;32,1,IF(VLOOKUP($A83,Resultaten!$A:$P,7,FALSE)&gt;22,2,IF(VLOOKUP($A83,Resultaten!$A:$P,7,FALSE)&gt;10,3,IF(VLOOKUP($A83,Resultaten!$A:$P,7,FALSE)&gt;6,4,IF(VLOOKUP($A83,Resultaten!$A:$P,7,FALSE)="",0,5)))))</f>
        <v>0</v>
      </c>
      <c r="H83" s="38">
        <f>IF(VLOOKUP($A83,Resultaten!$A:$P,15,FALSE)&gt;32,5,IF(VLOOKUP($A83,Resultaten!$A:$P,15,FALSE)&gt;22,10,IF(VLOOKUP($A83,Resultaten!$A:$P,15,FALSE)&gt;10,15,IF(VLOOKUP($A83,Resultaten!$A:$P,15,FALSE)&gt;6,20,IF(VLOOKUP($A83,Resultaten!$A:$P,15,FALSE)="",0,25)))))</f>
        <v>0</v>
      </c>
      <c r="I83" s="38">
        <f>IF(VLOOKUP($A83,Resultaten!$A:$P,8,FALSE)&gt;32,1,IF(VLOOKUP($A83,Resultaten!$A:$P,8,FALSE)&gt;22,2,IF(VLOOKUP($A83,Resultaten!$A:$P,8,FALSE)&gt;10,3,IF(VLOOKUP($A83,Resultaten!$A:$P,8,FALSE)&gt;6,4,IF(VLOOKUP($A83,Resultaten!$A:$P,8,FALSE)="",0,5)))))</f>
        <v>0</v>
      </c>
      <c r="J83" s="38">
        <f>IF(ISERROR(VLOOKUP($A83,BNT!$A:$H,8,FALSE)=TRUE),0,IF(VLOOKUP($A83,BNT!$A:$H,8,FALSE)="JA",2,0))</f>
        <v>0</v>
      </c>
      <c r="K83" s="38">
        <f>IF(ISERROR(VLOOKUP($A83,BNT!$A:$H,6,FALSE)=TRUE),0,IF(VLOOKUP($A83,BNT!$A:$H,6,FALSE)="JA",1,0))</f>
        <v>0</v>
      </c>
      <c r="L83" s="52">
        <f t="shared" si="2"/>
        <v>23</v>
      </c>
      <c r="M83" s="12">
        <f>IF(VLOOKUP($A83,Resultaten!$A:$P,15,FALSE)&gt;32,5,IF(VLOOKUP($A83,Resultaten!$A:$P,15,FALSE)&gt;22,10,IF(VLOOKUP($A83,Resultaten!$A:$P,15,FALSE)&gt;10,15,IF(VLOOKUP($A83,Resultaten!$A:$P,15,FALSE)&gt;6,20,IF(VLOOKUP($A83,Resultaten!$A:$P,15,FALSE)="",0,25)))))</f>
        <v>0</v>
      </c>
      <c r="N83" s="12">
        <f>IF(VLOOKUP($A83,Resultaten!$A:$P,16,FALSE)&gt;32,5,IF(VLOOKUP($A83,Resultaten!$A:$P,16,FALSE)&gt;22,10,IF(VLOOKUP($A83,Resultaten!$A:$P,16,FALSE)&gt;10,15,IF(VLOOKUP($A83,Resultaten!$A:$P,16,FALSE)&gt;6,20,IF(VLOOKUP($A83,Resultaten!$A:$P,16,FALSE)="",0,25)))))</f>
        <v>0</v>
      </c>
      <c r="O83" s="12">
        <f>IF(VLOOKUP($A83,Resultaten!$A:$P,9,FALSE)&gt;32,2,IF(VLOOKUP($A83,Resultaten!$A:$P,9,FALSE)&gt;22,4,IF(VLOOKUP($A83,Resultaten!$A:$P,9,FALSE)&gt;10,6,IF(VLOOKUP($A83,Resultaten!$A:$P,9,FALSE)&gt;6,8,IF(VLOOKUP($A83,Resultaten!$A:$P,9,FALSE)="",0,10)))))</f>
        <v>0</v>
      </c>
      <c r="P83" s="12">
        <f>IF(ISERROR(VLOOKUP($A83,BNT!$A:$H,7,FALSE)=TRUE),0,IF(VLOOKUP($A83,BNT!$A:$H,7,FALSE)="JA",2,0))</f>
        <v>0</v>
      </c>
      <c r="Q83" s="14">
        <f t="shared" si="3"/>
        <v>23</v>
      </c>
    </row>
    <row r="84" spans="1:17" x14ac:dyDescent="0.25">
      <c r="A84" s="25">
        <v>1366</v>
      </c>
      <c r="B84" s="25" t="str">
        <f>VLOOKUP($A84,Para!$D$1:$E$996,2,FALSE)</f>
        <v>e5 Sgolba Aalter</v>
      </c>
      <c r="C84" s="18">
        <f>VLOOKUP($A84,'Score Algemeen'!$A$3:$S$968,5,FALSE)</f>
        <v>10</v>
      </c>
      <c r="D84" s="18">
        <f>VLOOKUP($A84,'Score Algemeen'!$A:$S,15,FALSE)</f>
        <v>4</v>
      </c>
      <c r="E84" s="18">
        <f>VLOOKUP($A84,'Score Algemeen'!$A:$S,19,FALSE)</f>
        <v>5</v>
      </c>
      <c r="F84" s="38">
        <f>IF(VLOOKUP($A84,Resultaten!$A:$P,14,FALSE)&gt;32,5,IF(VLOOKUP($A84,Resultaten!$A:$P,14,FALSE)&gt;22,10,IF(VLOOKUP($A84,Resultaten!$A:$P,14,FALSE)&gt;10,15,IF(VLOOKUP($A84,Resultaten!$A:$P,14,FALSE)&gt;6,20,IF(VLOOKUP($A84,Resultaten!$A:$P,14,FALSE)="",0,25)))))</f>
        <v>0</v>
      </c>
      <c r="G84" s="38">
        <f>IF(VLOOKUP($A84,Resultaten!$A:$P,7,FALSE)&gt;32,1,IF(VLOOKUP($A84,Resultaten!$A:$P,7,FALSE)&gt;22,2,IF(VLOOKUP($A84,Resultaten!$A:$P,7,FALSE)&gt;10,3,IF(VLOOKUP($A84,Resultaten!$A:$P,7,FALSE)&gt;6,4,IF(VLOOKUP($A84,Resultaten!$A:$P,7,FALSE)="",0,5)))))</f>
        <v>0</v>
      </c>
      <c r="H84" s="38">
        <f>IF(VLOOKUP($A84,Resultaten!$A:$P,15,FALSE)&gt;32,5,IF(VLOOKUP($A84,Resultaten!$A:$P,15,FALSE)&gt;22,10,IF(VLOOKUP($A84,Resultaten!$A:$P,15,FALSE)&gt;10,15,IF(VLOOKUP($A84,Resultaten!$A:$P,15,FALSE)&gt;6,20,IF(VLOOKUP($A84,Resultaten!$A:$P,15,FALSE)="",0,25)))))</f>
        <v>0</v>
      </c>
      <c r="I84" s="38">
        <f>IF(VLOOKUP($A84,Resultaten!$A:$P,8,FALSE)&gt;32,1,IF(VLOOKUP($A84,Resultaten!$A:$P,8,FALSE)&gt;22,2,IF(VLOOKUP($A84,Resultaten!$A:$P,8,FALSE)&gt;10,3,IF(VLOOKUP($A84,Resultaten!$A:$P,8,FALSE)&gt;6,4,IF(VLOOKUP($A84,Resultaten!$A:$P,8,FALSE)="",0,5)))))</f>
        <v>0</v>
      </c>
      <c r="J84" s="38">
        <f>IF(ISERROR(VLOOKUP($A84,BNT!$A:$H,8,FALSE)=TRUE),0,IF(VLOOKUP($A84,BNT!$A:$H,8,FALSE)="JA",2,0))</f>
        <v>0</v>
      </c>
      <c r="K84" s="38">
        <f>IF(ISERROR(VLOOKUP($A84,BNT!$A:$H,6,FALSE)=TRUE),0,IF(VLOOKUP($A84,BNT!$A:$H,6,FALSE)="JA",1,0))</f>
        <v>0</v>
      </c>
      <c r="L84" s="52">
        <f t="shared" si="2"/>
        <v>19</v>
      </c>
      <c r="M84" s="12">
        <f>IF(VLOOKUP($A84,Resultaten!$A:$P,15,FALSE)&gt;32,5,IF(VLOOKUP($A84,Resultaten!$A:$P,15,FALSE)&gt;22,10,IF(VLOOKUP($A84,Resultaten!$A:$P,15,FALSE)&gt;10,15,IF(VLOOKUP($A84,Resultaten!$A:$P,15,FALSE)&gt;6,20,IF(VLOOKUP($A84,Resultaten!$A:$P,15,FALSE)="",0,25)))))</f>
        <v>0</v>
      </c>
      <c r="N84" s="12">
        <f>IF(VLOOKUP($A84,Resultaten!$A:$P,16,FALSE)&gt;32,5,IF(VLOOKUP($A84,Resultaten!$A:$P,16,FALSE)&gt;22,10,IF(VLOOKUP($A84,Resultaten!$A:$P,16,FALSE)&gt;10,15,IF(VLOOKUP($A84,Resultaten!$A:$P,16,FALSE)&gt;6,20,IF(VLOOKUP($A84,Resultaten!$A:$P,16,FALSE)="",0,25)))))</f>
        <v>0</v>
      </c>
      <c r="O84" s="12">
        <f>IF(VLOOKUP($A84,Resultaten!$A:$P,9,FALSE)&gt;32,2,IF(VLOOKUP($A84,Resultaten!$A:$P,9,FALSE)&gt;22,4,IF(VLOOKUP($A84,Resultaten!$A:$P,9,FALSE)&gt;10,6,IF(VLOOKUP($A84,Resultaten!$A:$P,9,FALSE)&gt;6,8,IF(VLOOKUP($A84,Resultaten!$A:$P,9,FALSE)="",0,10)))))</f>
        <v>0</v>
      </c>
      <c r="P84" s="12">
        <f>IF(ISERROR(VLOOKUP($A84,BNT!$A:$H,7,FALSE)=TRUE),0,IF(VLOOKUP($A84,BNT!$A:$H,7,FALSE)="JA",2,0))</f>
        <v>0</v>
      </c>
      <c r="Q84" s="14">
        <f t="shared" si="3"/>
        <v>19</v>
      </c>
    </row>
    <row r="85" spans="1:17" x14ac:dyDescent="0.25">
      <c r="A85" s="25">
        <v>1372</v>
      </c>
      <c r="B85" s="25" t="str">
        <f>VLOOKUP($A85,Para!$D$1:$E$996,2,FALSE)</f>
        <v>L.S.V. Basket Landen</v>
      </c>
      <c r="C85" s="18">
        <f>VLOOKUP($A85,'Score Algemeen'!$A$3:$S$968,5,FALSE)</f>
        <v>10</v>
      </c>
      <c r="D85" s="18">
        <f>VLOOKUP($A85,'Score Algemeen'!$A:$S,15,FALSE)</f>
        <v>3</v>
      </c>
      <c r="E85" s="18">
        <f>VLOOKUP($A85,'Score Algemeen'!$A:$S,19,FALSE)</f>
        <v>8</v>
      </c>
      <c r="F85" s="38">
        <f>IF(VLOOKUP($A85,Resultaten!$A:$P,14,FALSE)&gt;32,5,IF(VLOOKUP($A85,Resultaten!$A:$P,14,FALSE)&gt;22,10,IF(VLOOKUP($A85,Resultaten!$A:$P,14,FALSE)&gt;10,15,IF(VLOOKUP($A85,Resultaten!$A:$P,14,FALSE)&gt;6,20,IF(VLOOKUP($A85,Resultaten!$A:$P,14,FALSE)="",0,25)))))</f>
        <v>5</v>
      </c>
      <c r="G85" s="38">
        <f>IF(VLOOKUP($A85,Resultaten!$A:$P,7,FALSE)&gt;32,1,IF(VLOOKUP($A85,Resultaten!$A:$P,7,FALSE)&gt;22,2,IF(VLOOKUP($A85,Resultaten!$A:$P,7,FALSE)&gt;10,3,IF(VLOOKUP($A85,Resultaten!$A:$P,7,FALSE)&gt;6,4,IF(VLOOKUP($A85,Resultaten!$A:$P,7,FALSE)="",0,5)))))</f>
        <v>0</v>
      </c>
      <c r="H85" s="38">
        <f>IF(VLOOKUP($A85,Resultaten!$A:$P,15,FALSE)&gt;32,5,IF(VLOOKUP($A85,Resultaten!$A:$P,15,FALSE)&gt;22,10,IF(VLOOKUP($A85,Resultaten!$A:$P,15,FALSE)&gt;10,15,IF(VLOOKUP($A85,Resultaten!$A:$P,15,FALSE)&gt;6,20,IF(VLOOKUP($A85,Resultaten!$A:$P,15,FALSE)="",0,25)))))</f>
        <v>0</v>
      </c>
      <c r="I85" s="38">
        <f>IF(VLOOKUP($A85,Resultaten!$A:$P,8,FALSE)&gt;32,1,IF(VLOOKUP($A85,Resultaten!$A:$P,8,FALSE)&gt;22,2,IF(VLOOKUP($A85,Resultaten!$A:$P,8,FALSE)&gt;10,3,IF(VLOOKUP($A85,Resultaten!$A:$P,8,FALSE)&gt;6,4,IF(VLOOKUP($A85,Resultaten!$A:$P,8,FALSE)="",0,5)))))</f>
        <v>0</v>
      </c>
      <c r="J85" s="38">
        <f>IF(ISERROR(VLOOKUP($A85,BNT!$A:$H,8,FALSE)=TRUE),0,IF(VLOOKUP($A85,BNT!$A:$H,8,FALSE)="JA",2,0))</f>
        <v>0</v>
      </c>
      <c r="K85" s="38">
        <f>IF(ISERROR(VLOOKUP($A85,BNT!$A:$H,6,FALSE)=TRUE),0,IF(VLOOKUP($A85,BNT!$A:$H,6,FALSE)="JA",1,0))</f>
        <v>0</v>
      </c>
      <c r="L85" s="52">
        <f t="shared" si="2"/>
        <v>26</v>
      </c>
      <c r="M85" s="12">
        <f>IF(VLOOKUP($A85,Resultaten!$A:$P,15,FALSE)&gt;32,5,IF(VLOOKUP($A85,Resultaten!$A:$P,15,FALSE)&gt;22,10,IF(VLOOKUP($A85,Resultaten!$A:$P,15,FALSE)&gt;10,15,IF(VLOOKUP($A85,Resultaten!$A:$P,15,FALSE)&gt;6,20,IF(VLOOKUP($A85,Resultaten!$A:$P,15,FALSE)="",0,25)))))</f>
        <v>0</v>
      </c>
      <c r="N85" s="12">
        <f>IF(VLOOKUP($A85,Resultaten!$A:$P,16,FALSE)&gt;32,5,IF(VLOOKUP($A85,Resultaten!$A:$P,16,FALSE)&gt;22,10,IF(VLOOKUP($A85,Resultaten!$A:$P,16,FALSE)&gt;10,15,IF(VLOOKUP($A85,Resultaten!$A:$P,16,FALSE)&gt;6,20,IF(VLOOKUP($A85,Resultaten!$A:$P,16,FALSE)="",0,25)))))</f>
        <v>0</v>
      </c>
      <c r="O85" s="12">
        <f>IF(VLOOKUP($A85,Resultaten!$A:$P,9,FALSE)&gt;32,2,IF(VLOOKUP($A85,Resultaten!$A:$P,9,FALSE)&gt;22,4,IF(VLOOKUP($A85,Resultaten!$A:$P,9,FALSE)&gt;10,6,IF(VLOOKUP($A85,Resultaten!$A:$P,9,FALSE)&gt;6,8,IF(VLOOKUP($A85,Resultaten!$A:$P,9,FALSE)="",0,10)))))</f>
        <v>0</v>
      </c>
      <c r="P85" s="12">
        <f>IF(ISERROR(VLOOKUP($A85,BNT!$A:$H,7,FALSE)=TRUE),0,IF(VLOOKUP($A85,BNT!$A:$H,7,FALSE)="JA",2,0))</f>
        <v>0</v>
      </c>
      <c r="Q85" s="14">
        <f t="shared" si="3"/>
        <v>21</v>
      </c>
    </row>
    <row r="86" spans="1:17" x14ac:dyDescent="0.25">
      <c r="A86" s="25">
        <v>1389</v>
      </c>
      <c r="B86" s="25" t="str">
        <f>VLOOKUP($A86,Para!$D$1:$E$996,2,FALSE)</f>
        <v>Rucon Gembo Koninklijke basketbalclub Borgerhout</v>
      </c>
      <c r="C86" s="18">
        <f>VLOOKUP($A86,'Score Algemeen'!$A$3:$S$968,5,FALSE)</f>
        <v>10</v>
      </c>
      <c r="D86" s="18">
        <f>VLOOKUP($A86,'Score Algemeen'!$A:$S,15,FALSE)</f>
        <v>5</v>
      </c>
      <c r="E86" s="18">
        <f>VLOOKUP($A86,'Score Algemeen'!$A:$S,19,FALSE)</f>
        <v>8</v>
      </c>
      <c r="F86" s="38">
        <f>IF(VLOOKUP($A86,Resultaten!$A:$P,14,FALSE)&gt;32,5,IF(VLOOKUP($A86,Resultaten!$A:$P,14,FALSE)&gt;22,10,IF(VLOOKUP($A86,Resultaten!$A:$P,14,FALSE)&gt;10,15,IF(VLOOKUP($A86,Resultaten!$A:$P,14,FALSE)&gt;6,20,IF(VLOOKUP($A86,Resultaten!$A:$P,14,FALSE)="",0,25)))))</f>
        <v>0</v>
      </c>
      <c r="G86" s="38">
        <f>IF(VLOOKUP($A86,Resultaten!$A:$P,7,FALSE)&gt;32,1,IF(VLOOKUP($A86,Resultaten!$A:$P,7,FALSE)&gt;22,2,IF(VLOOKUP($A86,Resultaten!$A:$P,7,FALSE)&gt;10,3,IF(VLOOKUP($A86,Resultaten!$A:$P,7,FALSE)&gt;6,4,IF(VLOOKUP($A86,Resultaten!$A:$P,7,FALSE)="",0,5)))))</f>
        <v>0</v>
      </c>
      <c r="H86" s="38">
        <f>IF(VLOOKUP($A86,Resultaten!$A:$P,15,FALSE)&gt;32,5,IF(VLOOKUP($A86,Resultaten!$A:$P,15,FALSE)&gt;22,10,IF(VLOOKUP($A86,Resultaten!$A:$P,15,FALSE)&gt;10,15,IF(VLOOKUP($A86,Resultaten!$A:$P,15,FALSE)&gt;6,20,IF(VLOOKUP($A86,Resultaten!$A:$P,15,FALSE)="",0,25)))))</f>
        <v>0</v>
      </c>
      <c r="I86" s="38">
        <f>IF(VLOOKUP($A86,Resultaten!$A:$P,8,FALSE)&gt;32,1,IF(VLOOKUP($A86,Resultaten!$A:$P,8,FALSE)&gt;22,2,IF(VLOOKUP($A86,Resultaten!$A:$P,8,FALSE)&gt;10,3,IF(VLOOKUP($A86,Resultaten!$A:$P,8,FALSE)&gt;6,4,IF(VLOOKUP($A86,Resultaten!$A:$P,8,FALSE)="",0,5)))))</f>
        <v>0</v>
      </c>
      <c r="J86" s="38">
        <f>IF(ISERROR(VLOOKUP($A86,BNT!$A:$H,8,FALSE)=TRUE),0,IF(VLOOKUP($A86,BNT!$A:$H,8,FALSE)="JA",2,0))</f>
        <v>0</v>
      </c>
      <c r="K86" s="38">
        <f>IF(ISERROR(VLOOKUP($A86,BNT!$A:$H,6,FALSE)=TRUE),0,IF(VLOOKUP($A86,BNT!$A:$H,6,FALSE)="JA",1,0))</f>
        <v>0</v>
      </c>
      <c r="L86" s="52">
        <f t="shared" si="2"/>
        <v>23</v>
      </c>
      <c r="M86" s="12">
        <f>IF(VLOOKUP($A86,Resultaten!$A:$P,15,FALSE)&gt;32,5,IF(VLOOKUP($A86,Resultaten!$A:$P,15,FALSE)&gt;22,10,IF(VLOOKUP($A86,Resultaten!$A:$P,15,FALSE)&gt;10,15,IF(VLOOKUP($A86,Resultaten!$A:$P,15,FALSE)&gt;6,20,IF(VLOOKUP($A86,Resultaten!$A:$P,15,FALSE)="",0,25)))))</f>
        <v>0</v>
      </c>
      <c r="N86" s="12">
        <f>IF(VLOOKUP($A86,Resultaten!$A:$P,16,FALSE)&gt;32,5,IF(VLOOKUP($A86,Resultaten!$A:$P,16,FALSE)&gt;22,10,IF(VLOOKUP($A86,Resultaten!$A:$P,16,FALSE)&gt;10,15,IF(VLOOKUP($A86,Resultaten!$A:$P,16,FALSE)&gt;6,20,IF(VLOOKUP($A86,Resultaten!$A:$P,16,FALSE)="",0,25)))))</f>
        <v>0</v>
      </c>
      <c r="O86" s="12">
        <f>IF(VLOOKUP($A86,Resultaten!$A:$P,9,FALSE)&gt;32,2,IF(VLOOKUP($A86,Resultaten!$A:$P,9,FALSE)&gt;22,4,IF(VLOOKUP($A86,Resultaten!$A:$P,9,FALSE)&gt;10,6,IF(VLOOKUP($A86,Resultaten!$A:$P,9,FALSE)&gt;6,8,IF(VLOOKUP($A86,Resultaten!$A:$P,9,FALSE)="",0,10)))))</f>
        <v>0</v>
      </c>
      <c r="P86" s="12">
        <f>IF(ISERROR(VLOOKUP($A86,BNT!$A:$H,7,FALSE)=TRUE),0,IF(VLOOKUP($A86,BNT!$A:$H,7,FALSE)="JA",2,0))</f>
        <v>0</v>
      </c>
      <c r="Q86" s="14">
        <f t="shared" si="3"/>
        <v>23</v>
      </c>
    </row>
    <row r="87" spans="1:17" x14ac:dyDescent="0.25">
      <c r="A87" s="25">
        <v>1392</v>
      </c>
      <c r="B87" s="25" t="str">
        <f>VLOOKUP($A87,Para!$D$1:$E$996,2,FALSE)</f>
        <v>KBBC Wasocub Waasmunster vzw</v>
      </c>
      <c r="C87" s="18">
        <f>VLOOKUP($A87,'Score Algemeen'!$A$3:$S$968,5,FALSE)</f>
        <v>8</v>
      </c>
      <c r="D87" s="18">
        <f>VLOOKUP($A87,'Score Algemeen'!$A:$S,15,FALSE)</f>
        <v>2</v>
      </c>
      <c r="E87" s="18">
        <f>VLOOKUP($A87,'Score Algemeen'!$A:$S,19,FALSE)</f>
        <v>6</v>
      </c>
      <c r="F87" s="38">
        <f>IF(VLOOKUP($A87,Resultaten!$A:$P,14,FALSE)&gt;32,5,IF(VLOOKUP($A87,Resultaten!$A:$P,14,FALSE)&gt;22,10,IF(VLOOKUP($A87,Resultaten!$A:$P,14,FALSE)&gt;10,15,IF(VLOOKUP($A87,Resultaten!$A:$P,14,FALSE)&gt;6,20,IF(VLOOKUP($A87,Resultaten!$A:$P,14,FALSE)="",0,25)))))</f>
        <v>0</v>
      </c>
      <c r="G87" s="38">
        <f>IF(VLOOKUP($A87,Resultaten!$A:$P,7,FALSE)&gt;32,1,IF(VLOOKUP($A87,Resultaten!$A:$P,7,FALSE)&gt;22,2,IF(VLOOKUP($A87,Resultaten!$A:$P,7,FALSE)&gt;10,3,IF(VLOOKUP($A87,Resultaten!$A:$P,7,FALSE)&gt;6,4,IF(VLOOKUP($A87,Resultaten!$A:$P,7,FALSE)="",0,5)))))</f>
        <v>0</v>
      </c>
      <c r="H87" s="38">
        <f>IF(VLOOKUP($A87,Resultaten!$A:$P,15,FALSE)&gt;32,5,IF(VLOOKUP($A87,Resultaten!$A:$P,15,FALSE)&gt;22,10,IF(VLOOKUP($A87,Resultaten!$A:$P,15,FALSE)&gt;10,15,IF(VLOOKUP($A87,Resultaten!$A:$P,15,FALSE)&gt;6,20,IF(VLOOKUP($A87,Resultaten!$A:$P,15,FALSE)="",0,25)))))</f>
        <v>0</v>
      </c>
      <c r="I87" s="38">
        <f>IF(VLOOKUP($A87,Resultaten!$A:$P,8,FALSE)&gt;32,1,IF(VLOOKUP($A87,Resultaten!$A:$P,8,FALSE)&gt;22,2,IF(VLOOKUP($A87,Resultaten!$A:$P,8,FALSE)&gt;10,3,IF(VLOOKUP($A87,Resultaten!$A:$P,8,FALSE)&gt;6,4,IF(VLOOKUP($A87,Resultaten!$A:$P,8,FALSE)="",0,5)))))</f>
        <v>0</v>
      </c>
      <c r="J87" s="38">
        <f>IF(ISERROR(VLOOKUP($A87,BNT!$A:$H,8,FALSE)=TRUE),0,IF(VLOOKUP($A87,BNT!$A:$H,8,FALSE)="JA",2,0))</f>
        <v>0</v>
      </c>
      <c r="K87" s="38">
        <f>IF(ISERROR(VLOOKUP($A87,BNT!$A:$H,6,FALSE)=TRUE),0,IF(VLOOKUP($A87,BNT!$A:$H,6,FALSE)="JA",1,0))</f>
        <v>0</v>
      </c>
      <c r="L87" s="52">
        <f t="shared" si="2"/>
        <v>16</v>
      </c>
      <c r="M87" s="12">
        <f>IF(VLOOKUP($A87,Resultaten!$A:$P,15,FALSE)&gt;32,5,IF(VLOOKUP($A87,Resultaten!$A:$P,15,FALSE)&gt;22,10,IF(VLOOKUP($A87,Resultaten!$A:$P,15,FALSE)&gt;10,15,IF(VLOOKUP($A87,Resultaten!$A:$P,15,FALSE)&gt;6,20,IF(VLOOKUP($A87,Resultaten!$A:$P,15,FALSE)="",0,25)))))</f>
        <v>0</v>
      </c>
      <c r="N87" s="12">
        <f>IF(VLOOKUP($A87,Resultaten!$A:$P,16,FALSE)&gt;32,5,IF(VLOOKUP($A87,Resultaten!$A:$P,16,FALSE)&gt;22,10,IF(VLOOKUP($A87,Resultaten!$A:$P,16,FALSE)&gt;10,15,IF(VLOOKUP($A87,Resultaten!$A:$P,16,FALSE)&gt;6,20,IF(VLOOKUP($A87,Resultaten!$A:$P,16,FALSE)="",0,25)))))</f>
        <v>0</v>
      </c>
      <c r="O87" s="12">
        <f>IF(VLOOKUP($A87,Resultaten!$A:$P,9,FALSE)&gt;32,2,IF(VLOOKUP($A87,Resultaten!$A:$P,9,FALSE)&gt;22,4,IF(VLOOKUP($A87,Resultaten!$A:$P,9,FALSE)&gt;10,6,IF(VLOOKUP($A87,Resultaten!$A:$P,9,FALSE)&gt;6,8,IF(VLOOKUP($A87,Resultaten!$A:$P,9,FALSE)="",0,10)))))</f>
        <v>0</v>
      </c>
      <c r="P87" s="12">
        <f>IF(ISERROR(VLOOKUP($A87,BNT!$A:$H,7,FALSE)=TRUE),0,IF(VLOOKUP($A87,BNT!$A:$H,7,FALSE)="JA",2,0))</f>
        <v>0</v>
      </c>
      <c r="Q87" s="14">
        <f t="shared" si="3"/>
        <v>16</v>
      </c>
    </row>
    <row r="88" spans="1:17" x14ac:dyDescent="0.25">
      <c r="A88" s="25">
        <v>1393</v>
      </c>
      <c r="B88" s="25" t="str">
        <f>VLOOKUP($A88,Para!$D$1:$E$996,2,FALSE)</f>
        <v>BBC Pelt</v>
      </c>
      <c r="C88" s="18">
        <f>VLOOKUP($A88,'Score Algemeen'!$A$3:$S$968,5,FALSE)</f>
        <v>8</v>
      </c>
      <c r="D88" s="18">
        <f>VLOOKUP($A88,'Score Algemeen'!$A:$S,15,FALSE)</f>
        <v>2</v>
      </c>
      <c r="E88" s="18">
        <f>VLOOKUP($A88,'Score Algemeen'!$A:$S,19,FALSE)</f>
        <v>2</v>
      </c>
      <c r="F88" s="38">
        <f>IF(VLOOKUP($A88,Resultaten!$A:$P,14,FALSE)&gt;32,5,IF(VLOOKUP($A88,Resultaten!$A:$P,14,FALSE)&gt;22,10,IF(VLOOKUP($A88,Resultaten!$A:$P,14,FALSE)&gt;10,15,IF(VLOOKUP($A88,Resultaten!$A:$P,14,FALSE)&gt;6,20,IF(VLOOKUP($A88,Resultaten!$A:$P,14,FALSE)="",0,25)))))</f>
        <v>0</v>
      </c>
      <c r="G88" s="38">
        <f>IF(VLOOKUP($A88,Resultaten!$A:$P,7,FALSE)&gt;32,1,IF(VLOOKUP($A88,Resultaten!$A:$P,7,FALSE)&gt;22,2,IF(VLOOKUP($A88,Resultaten!$A:$P,7,FALSE)&gt;10,3,IF(VLOOKUP($A88,Resultaten!$A:$P,7,FALSE)&gt;6,4,IF(VLOOKUP($A88,Resultaten!$A:$P,7,FALSE)="",0,5)))))</f>
        <v>0</v>
      </c>
      <c r="H88" s="38">
        <f>IF(VLOOKUP($A88,Resultaten!$A:$P,15,FALSE)&gt;32,5,IF(VLOOKUP($A88,Resultaten!$A:$P,15,FALSE)&gt;22,10,IF(VLOOKUP($A88,Resultaten!$A:$P,15,FALSE)&gt;10,15,IF(VLOOKUP($A88,Resultaten!$A:$P,15,FALSE)&gt;6,20,IF(VLOOKUP($A88,Resultaten!$A:$P,15,FALSE)="",0,25)))))</f>
        <v>0</v>
      </c>
      <c r="I88" s="38">
        <f>IF(VLOOKUP($A88,Resultaten!$A:$P,8,FALSE)&gt;32,1,IF(VLOOKUP($A88,Resultaten!$A:$P,8,FALSE)&gt;22,2,IF(VLOOKUP($A88,Resultaten!$A:$P,8,FALSE)&gt;10,3,IF(VLOOKUP($A88,Resultaten!$A:$P,8,FALSE)&gt;6,4,IF(VLOOKUP($A88,Resultaten!$A:$P,8,FALSE)="",0,5)))))</f>
        <v>0</v>
      </c>
      <c r="J88" s="38">
        <f>IF(ISERROR(VLOOKUP($A88,BNT!$A:$H,8,FALSE)=TRUE),0,IF(VLOOKUP($A88,BNT!$A:$H,8,FALSE)="JA",2,0))</f>
        <v>0</v>
      </c>
      <c r="K88" s="38">
        <f>IF(ISERROR(VLOOKUP($A88,BNT!$A:$H,6,FALSE)=TRUE),0,IF(VLOOKUP($A88,BNT!$A:$H,6,FALSE)="JA",1,0))</f>
        <v>0</v>
      </c>
      <c r="L88" s="52">
        <f t="shared" si="2"/>
        <v>12</v>
      </c>
      <c r="M88" s="12">
        <f>IF(VLOOKUP($A88,Resultaten!$A:$P,15,FALSE)&gt;32,5,IF(VLOOKUP($A88,Resultaten!$A:$P,15,FALSE)&gt;22,10,IF(VLOOKUP($A88,Resultaten!$A:$P,15,FALSE)&gt;10,15,IF(VLOOKUP($A88,Resultaten!$A:$P,15,FALSE)&gt;6,20,IF(VLOOKUP($A88,Resultaten!$A:$P,15,FALSE)="",0,25)))))</f>
        <v>0</v>
      </c>
      <c r="N88" s="12">
        <f>IF(VLOOKUP($A88,Resultaten!$A:$P,16,FALSE)&gt;32,5,IF(VLOOKUP($A88,Resultaten!$A:$P,16,FALSE)&gt;22,10,IF(VLOOKUP($A88,Resultaten!$A:$P,16,FALSE)&gt;10,15,IF(VLOOKUP($A88,Resultaten!$A:$P,16,FALSE)&gt;6,20,IF(VLOOKUP($A88,Resultaten!$A:$P,16,FALSE)="",0,25)))))</f>
        <v>0</v>
      </c>
      <c r="O88" s="12">
        <f>IF(VLOOKUP($A88,Resultaten!$A:$P,9,FALSE)&gt;32,2,IF(VLOOKUP($A88,Resultaten!$A:$P,9,FALSE)&gt;22,4,IF(VLOOKUP($A88,Resultaten!$A:$P,9,FALSE)&gt;10,6,IF(VLOOKUP($A88,Resultaten!$A:$P,9,FALSE)&gt;6,8,IF(VLOOKUP($A88,Resultaten!$A:$P,9,FALSE)="",0,10)))))</f>
        <v>0</v>
      </c>
      <c r="P88" s="12">
        <f>IF(ISERROR(VLOOKUP($A88,BNT!$A:$H,7,FALSE)=TRUE),0,IF(VLOOKUP($A88,BNT!$A:$H,7,FALSE)="JA",2,0))</f>
        <v>0</v>
      </c>
      <c r="Q88" s="14">
        <f t="shared" si="3"/>
        <v>12</v>
      </c>
    </row>
    <row r="89" spans="1:17" x14ac:dyDescent="0.25">
      <c r="A89" s="25">
        <v>1410</v>
      </c>
      <c r="B89" s="25" t="str">
        <f>VLOOKUP($A89,Para!$D$1:$E$996,2,FALSE)</f>
        <v>Clem Scherpenheuvel</v>
      </c>
      <c r="C89" s="18">
        <f>VLOOKUP($A89,'Score Algemeen'!$A$3:$S$968,5,FALSE)</f>
        <v>10</v>
      </c>
      <c r="D89" s="18">
        <f>VLOOKUP($A89,'Score Algemeen'!$A:$S,15,FALSE)</f>
        <v>4</v>
      </c>
      <c r="E89" s="18">
        <f>VLOOKUP($A89,'Score Algemeen'!$A:$S,19,FALSE)</f>
        <v>5</v>
      </c>
      <c r="F89" s="38">
        <f>IF(VLOOKUP($A89,Resultaten!$A:$P,14,FALSE)&gt;32,5,IF(VLOOKUP($A89,Resultaten!$A:$P,14,FALSE)&gt;22,10,IF(VLOOKUP($A89,Resultaten!$A:$P,14,FALSE)&gt;10,15,IF(VLOOKUP($A89,Resultaten!$A:$P,14,FALSE)&gt;6,20,IF(VLOOKUP($A89,Resultaten!$A:$P,14,FALSE)="",0,25)))))</f>
        <v>0</v>
      </c>
      <c r="G89" s="38">
        <f>IF(VLOOKUP($A89,Resultaten!$A:$P,7,FALSE)&gt;32,1,IF(VLOOKUP($A89,Resultaten!$A:$P,7,FALSE)&gt;22,2,IF(VLOOKUP($A89,Resultaten!$A:$P,7,FALSE)&gt;10,3,IF(VLOOKUP($A89,Resultaten!$A:$P,7,FALSE)&gt;6,4,IF(VLOOKUP($A89,Resultaten!$A:$P,7,FALSE)="",0,5)))))</f>
        <v>0</v>
      </c>
      <c r="H89" s="38">
        <f>IF(VLOOKUP($A89,Resultaten!$A:$P,15,FALSE)&gt;32,5,IF(VLOOKUP($A89,Resultaten!$A:$P,15,FALSE)&gt;22,10,IF(VLOOKUP($A89,Resultaten!$A:$P,15,FALSE)&gt;10,15,IF(VLOOKUP($A89,Resultaten!$A:$P,15,FALSE)&gt;6,20,IF(VLOOKUP($A89,Resultaten!$A:$P,15,FALSE)="",0,25)))))</f>
        <v>0</v>
      </c>
      <c r="I89" s="38">
        <f>IF(VLOOKUP($A89,Resultaten!$A:$P,8,FALSE)&gt;32,1,IF(VLOOKUP($A89,Resultaten!$A:$P,8,FALSE)&gt;22,2,IF(VLOOKUP($A89,Resultaten!$A:$P,8,FALSE)&gt;10,3,IF(VLOOKUP($A89,Resultaten!$A:$P,8,FALSE)&gt;6,4,IF(VLOOKUP($A89,Resultaten!$A:$P,8,FALSE)="",0,5)))))</f>
        <v>1</v>
      </c>
      <c r="J89" s="38">
        <f>IF(ISERROR(VLOOKUP($A89,BNT!$A:$H,8,FALSE)=TRUE),0,IF(VLOOKUP($A89,BNT!$A:$H,8,FALSE)="JA",2,0))</f>
        <v>0</v>
      </c>
      <c r="K89" s="38">
        <f>IF(ISERROR(VLOOKUP($A89,BNT!$A:$H,6,FALSE)=TRUE),0,IF(VLOOKUP($A89,BNT!$A:$H,6,FALSE)="JA",1,0))</f>
        <v>0</v>
      </c>
      <c r="L89" s="52">
        <f t="shared" si="2"/>
        <v>20</v>
      </c>
      <c r="M89" s="12">
        <f>IF(VLOOKUP($A89,Resultaten!$A:$P,15,FALSE)&gt;32,5,IF(VLOOKUP($A89,Resultaten!$A:$P,15,FALSE)&gt;22,10,IF(VLOOKUP($A89,Resultaten!$A:$P,15,FALSE)&gt;10,15,IF(VLOOKUP($A89,Resultaten!$A:$P,15,FALSE)&gt;6,20,IF(VLOOKUP($A89,Resultaten!$A:$P,15,FALSE)="",0,25)))))</f>
        <v>0</v>
      </c>
      <c r="N89" s="12">
        <f>IF(VLOOKUP($A89,Resultaten!$A:$P,16,FALSE)&gt;32,5,IF(VLOOKUP($A89,Resultaten!$A:$P,16,FALSE)&gt;22,10,IF(VLOOKUP($A89,Resultaten!$A:$P,16,FALSE)&gt;10,15,IF(VLOOKUP($A89,Resultaten!$A:$P,16,FALSE)&gt;6,20,IF(VLOOKUP($A89,Resultaten!$A:$P,16,FALSE)="",0,25)))))</f>
        <v>0</v>
      </c>
      <c r="O89" s="12">
        <f>IF(VLOOKUP($A89,Resultaten!$A:$P,9,FALSE)&gt;32,2,IF(VLOOKUP($A89,Resultaten!$A:$P,9,FALSE)&gt;22,4,IF(VLOOKUP($A89,Resultaten!$A:$P,9,FALSE)&gt;10,6,IF(VLOOKUP($A89,Resultaten!$A:$P,9,FALSE)&gt;6,8,IF(VLOOKUP($A89,Resultaten!$A:$P,9,FALSE)="",0,10)))))</f>
        <v>0</v>
      </c>
      <c r="P89" s="12">
        <f>IF(ISERROR(VLOOKUP($A89,BNT!$A:$H,7,FALSE)=TRUE),0,IF(VLOOKUP($A89,BNT!$A:$H,7,FALSE)="JA",2,0))</f>
        <v>0</v>
      </c>
      <c r="Q89" s="14">
        <f t="shared" si="3"/>
        <v>19</v>
      </c>
    </row>
    <row r="90" spans="1:17" x14ac:dyDescent="0.25">
      <c r="A90" s="25">
        <v>1419</v>
      </c>
      <c r="B90" s="25" t="str">
        <f>VLOOKUP($A90,Para!$D$1:$E$996,2,FALSE)</f>
        <v>Betekom Bullets</v>
      </c>
      <c r="C90" s="18">
        <f>VLOOKUP($A90,'Score Algemeen'!$A$3:$S$968,5,FALSE)</f>
        <v>6</v>
      </c>
      <c r="D90" s="18">
        <f>VLOOKUP($A90,'Score Algemeen'!$A:$S,15,FALSE)</f>
        <v>2</v>
      </c>
      <c r="E90" s="18">
        <f>VLOOKUP($A90,'Score Algemeen'!$A:$S,19,FALSE)</f>
        <v>2</v>
      </c>
      <c r="F90" s="38">
        <f>IF(VLOOKUP($A90,Resultaten!$A:$P,14,FALSE)&gt;32,5,IF(VLOOKUP($A90,Resultaten!$A:$P,14,FALSE)&gt;22,10,IF(VLOOKUP($A90,Resultaten!$A:$P,14,FALSE)&gt;10,15,IF(VLOOKUP($A90,Resultaten!$A:$P,14,FALSE)&gt;6,20,IF(VLOOKUP($A90,Resultaten!$A:$P,14,FALSE)="",0,25)))))</f>
        <v>0</v>
      </c>
      <c r="G90" s="38">
        <f>IF(VLOOKUP($A90,Resultaten!$A:$P,7,FALSE)&gt;32,1,IF(VLOOKUP($A90,Resultaten!$A:$P,7,FALSE)&gt;22,2,IF(VLOOKUP($A90,Resultaten!$A:$P,7,FALSE)&gt;10,3,IF(VLOOKUP($A90,Resultaten!$A:$P,7,FALSE)&gt;6,4,IF(VLOOKUP($A90,Resultaten!$A:$P,7,FALSE)="",0,5)))))</f>
        <v>0</v>
      </c>
      <c r="H90" s="38">
        <f>IF(VLOOKUP($A90,Resultaten!$A:$P,15,FALSE)&gt;32,5,IF(VLOOKUP($A90,Resultaten!$A:$P,15,FALSE)&gt;22,10,IF(VLOOKUP($A90,Resultaten!$A:$P,15,FALSE)&gt;10,15,IF(VLOOKUP($A90,Resultaten!$A:$P,15,FALSE)&gt;6,20,IF(VLOOKUP($A90,Resultaten!$A:$P,15,FALSE)="",0,25)))))</f>
        <v>0</v>
      </c>
      <c r="I90" s="38">
        <f>IF(VLOOKUP($A90,Resultaten!$A:$P,8,FALSE)&gt;32,1,IF(VLOOKUP($A90,Resultaten!$A:$P,8,FALSE)&gt;22,2,IF(VLOOKUP($A90,Resultaten!$A:$P,8,FALSE)&gt;10,3,IF(VLOOKUP($A90,Resultaten!$A:$P,8,FALSE)&gt;6,4,IF(VLOOKUP($A90,Resultaten!$A:$P,8,FALSE)="",0,5)))))</f>
        <v>0</v>
      </c>
      <c r="J90" s="38">
        <f>IF(ISERROR(VLOOKUP($A90,BNT!$A:$H,8,FALSE)=TRUE),0,IF(VLOOKUP($A90,BNT!$A:$H,8,FALSE)="JA",2,0))</f>
        <v>0</v>
      </c>
      <c r="K90" s="38">
        <f>IF(ISERROR(VLOOKUP($A90,BNT!$A:$H,6,FALSE)=TRUE),0,IF(VLOOKUP($A90,BNT!$A:$H,6,FALSE)="JA",1,0))</f>
        <v>0</v>
      </c>
      <c r="L90" s="52">
        <f t="shared" si="2"/>
        <v>10</v>
      </c>
      <c r="M90" s="12">
        <f>IF(VLOOKUP($A90,Resultaten!$A:$P,15,FALSE)&gt;32,5,IF(VLOOKUP($A90,Resultaten!$A:$P,15,FALSE)&gt;22,10,IF(VLOOKUP($A90,Resultaten!$A:$P,15,FALSE)&gt;10,15,IF(VLOOKUP($A90,Resultaten!$A:$P,15,FALSE)&gt;6,20,IF(VLOOKUP($A90,Resultaten!$A:$P,15,FALSE)="",0,25)))))</f>
        <v>0</v>
      </c>
      <c r="N90" s="12">
        <f>IF(VLOOKUP($A90,Resultaten!$A:$P,16,FALSE)&gt;32,5,IF(VLOOKUP($A90,Resultaten!$A:$P,16,FALSE)&gt;22,10,IF(VLOOKUP($A90,Resultaten!$A:$P,16,FALSE)&gt;10,15,IF(VLOOKUP($A90,Resultaten!$A:$P,16,FALSE)&gt;6,20,IF(VLOOKUP($A90,Resultaten!$A:$P,16,FALSE)="",0,25)))))</f>
        <v>0</v>
      </c>
      <c r="O90" s="12">
        <f>IF(VLOOKUP($A90,Resultaten!$A:$P,9,FALSE)&gt;32,2,IF(VLOOKUP($A90,Resultaten!$A:$P,9,FALSE)&gt;22,4,IF(VLOOKUP($A90,Resultaten!$A:$P,9,FALSE)&gt;10,6,IF(VLOOKUP($A90,Resultaten!$A:$P,9,FALSE)&gt;6,8,IF(VLOOKUP($A90,Resultaten!$A:$P,9,FALSE)="",0,10)))))</f>
        <v>0</v>
      </c>
      <c r="P90" s="12">
        <f>IF(ISERROR(VLOOKUP($A90,BNT!$A:$H,7,FALSE)=TRUE),0,IF(VLOOKUP($A90,BNT!$A:$H,7,FALSE)="JA",2,0))</f>
        <v>0</v>
      </c>
      <c r="Q90" s="14">
        <f t="shared" si="3"/>
        <v>10</v>
      </c>
    </row>
    <row r="91" spans="1:17" x14ac:dyDescent="0.25">
      <c r="A91" s="25">
        <v>1422</v>
      </c>
      <c r="B91" s="25" t="str">
        <f>VLOOKUP($A91,Para!$D$1:$E$996,2,FALSE)</f>
        <v>Basket Willebroek</v>
      </c>
      <c r="C91" s="18">
        <f>VLOOKUP($A91,'Score Algemeen'!$A$3:$S$968,5,FALSE)</f>
        <v>10</v>
      </c>
      <c r="D91" s="18">
        <f>VLOOKUP($A91,'Score Algemeen'!$A:$S,15,FALSE)</f>
        <v>7</v>
      </c>
      <c r="E91" s="18">
        <f>VLOOKUP($A91,'Score Algemeen'!$A:$S,19,FALSE)</f>
        <v>8</v>
      </c>
      <c r="F91" s="38">
        <f>IF(VLOOKUP($A91,Resultaten!$A:$P,14,FALSE)&gt;32,5,IF(VLOOKUP($A91,Resultaten!$A:$P,14,FALSE)&gt;22,10,IF(VLOOKUP($A91,Resultaten!$A:$P,14,FALSE)&gt;10,15,IF(VLOOKUP($A91,Resultaten!$A:$P,14,FALSE)&gt;6,20,IF(VLOOKUP($A91,Resultaten!$A:$P,14,FALSE)="",0,25)))))</f>
        <v>0</v>
      </c>
      <c r="G91" s="38">
        <f>IF(VLOOKUP($A91,Resultaten!$A:$P,7,FALSE)&gt;32,1,IF(VLOOKUP($A91,Resultaten!$A:$P,7,FALSE)&gt;22,2,IF(VLOOKUP($A91,Resultaten!$A:$P,7,FALSE)&gt;10,3,IF(VLOOKUP($A91,Resultaten!$A:$P,7,FALSE)&gt;6,4,IF(VLOOKUP($A91,Resultaten!$A:$P,7,FALSE)="",0,5)))))</f>
        <v>0</v>
      </c>
      <c r="H91" s="38">
        <f>IF(VLOOKUP($A91,Resultaten!$A:$P,15,FALSE)&gt;32,5,IF(VLOOKUP($A91,Resultaten!$A:$P,15,FALSE)&gt;22,10,IF(VLOOKUP($A91,Resultaten!$A:$P,15,FALSE)&gt;10,15,IF(VLOOKUP($A91,Resultaten!$A:$P,15,FALSE)&gt;6,20,IF(VLOOKUP($A91,Resultaten!$A:$P,15,FALSE)="",0,25)))))</f>
        <v>0</v>
      </c>
      <c r="I91" s="38">
        <f>IF(VLOOKUP($A91,Resultaten!$A:$P,8,FALSE)&gt;32,1,IF(VLOOKUP($A91,Resultaten!$A:$P,8,FALSE)&gt;22,2,IF(VLOOKUP($A91,Resultaten!$A:$P,8,FALSE)&gt;10,3,IF(VLOOKUP($A91,Resultaten!$A:$P,8,FALSE)&gt;6,4,IF(VLOOKUP($A91,Resultaten!$A:$P,8,FALSE)="",0,5)))))</f>
        <v>0</v>
      </c>
      <c r="J91" s="38">
        <f>IF(ISERROR(VLOOKUP($A91,BNT!$A:$H,8,FALSE)=TRUE),0,IF(VLOOKUP($A91,BNT!$A:$H,8,FALSE)="JA",2,0))</f>
        <v>0</v>
      </c>
      <c r="K91" s="38">
        <f>IF(ISERROR(VLOOKUP($A91,BNT!$A:$H,6,FALSE)=TRUE),0,IF(VLOOKUP($A91,BNT!$A:$H,6,FALSE)="JA",1,0))</f>
        <v>0</v>
      </c>
      <c r="L91" s="52">
        <f t="shared" si="2"/>
        <v>25</v>
      </c>
      <c r="M91" s="12">
        <f>IF(VLOOKUP($A91,Resultaten!$A:$P,15,FALSE)&gt;32,5,IF(VLOOKUP($A91,Resultaten!$A:$P,15,FALSE)&gt;22,10,IF(VLOOKUP($A91,Resultaten!$A:$P,15,FALSE)&gt;10,15,IF(VLOOKUP($A91,Resultaten!$A:$P,15,FALSE)&gt;6,20,IF(VLOOKUP($A91,Resultaten!$A:$P,15,FALSE)="",0,25)))))</f>
        <v>0</v>
      </c>
      <c r="N91" s="12">
        <f>IF(VLOOKUP($A91,Resultaten!$A:$P,16,FALSE)&gt;32,5,IF(VLOOKUP($A91,Resultaten!$A:$P,16,FALSE)&gt;22,10,IF(VLOOKUP($A91,Resultaten!$A:$P,16,FALSE)&gt;10,15,IF(VLOOKUP($A91,Resultaten!$A:$P,16,FALSE)&gt;6,20,IF(VLOOKUP($A91,Resultaten!$A:$P,16,FALSE)="",0,25)))))</f>
        <v>20</v>
      </c>
      <c r="O91" s="12">
        <f>IF(VLOOKUP($A91,Resultaten!$A:$P,9,FALSE)&gt;32,2,IF(VLOOKUP($A91,Resultaten!$A:$P,9,FALSE)&gt;22,4,IF(VLOOKUP($A91,Resultaten!$A:$P,9,FALSE)&gt;10,6,IF(VLOOKUP($A91,Resultaten!$A:$P,9,FALSE)&gt;6,8,IF(VLOOKUP($A91,Resultaten!$A:$P,9,FALSE)="",0,10)))))</f>
        <v>8</v>
      </c>
      <c r="P91" s="12">
        <f>IF(ISERROR(VLOOKUP($A91,BNT!$A:$H,7,FALSE)=TRUE),0,IF(VLOOKUP($A91,BNT!$A:$H,7,FALSE)="JA",2,0))</f>
        <v>0</v>
      </c>
      <c r="Q91" s="14">
        <f t="shared" si="3"/>
        <v>53</v>
      </c>
    </row>
    <row r="92" spans="1:17" x14ac:dyDescent="0.25">
      <c r="A92" s="25">
        <v>1438</v>
      </c>
      <c r="B92" s="25" t="str">
        <f>VLOOKUP($A92,Para!$D$1:$E$996,2,FALSE)</f>
        <v>Basket Lummen</v>
      </c>
      <c r="C92" s="18">
        <f>VLOOKUP($A92,'Score Algemeen'!$A$3:$S$968,5,FALSE)</f>
        <v>10</v>
      </c>
      <c r="D92" s="18">
        <f>VLOOKUP($A92,'Score Algemeen'!$A:$S,15,FALSE)</f>
        <v>14</v>
      </c>
      <c r="E92" s="18">
        <f>VLOOKUP($A92,'Score Algemeen'!$A:$S,19,FALSE)</f>
        <v>8</v>
      </c>
      <c r="F92" s="38">
        <f>IF(VLOOKUP($A92,Resultaten!$A:$P,14,FALSE)&gt;32,5,IF(VLOOKUP($A92,Resultaten!$A:$P,14,FALSE)&gt;22,10,IF(VLOOKUP($A92,Resultaten!$A:$P,14,FALSE)&gt;10,15,IF(VLOOKUP($A92,Resultaten!$A:$P,14,FALSE)&gt;6,20,IF(VLOOKUP($A92,Resultaten!$A:$P,14,FALSE)="",0,25)))))</f>
        <v>25</v>
      </c>
      <c r="G92" s="38">
        <f>IF(VLOOKUP($A92,Resultaten!$A:$P,7,FALSE)&gt;32,1,IF(VLOOKUP($A92,Resultaten!$A:$P,7,FALSE)&gt;22,2,IF(VLOOKUP($A92,Resultaten!$A:$P,7,FALSE)&gt;10,3,IF(VLOOKUP($A92,Resultaten!$A:$P,7,FALSE)&gt;6,4,IF(VLOOKUP($A92,Resultaten!$A:$P,7,FALSE)="",0,5)))))</f>
        <v>5</v>
      </c>
      <c r="H92" s="38">
        <f>IF(VLOOKUP($A92,Resultaten!$A:$P,15,FALSE)&gt;32,5,IF(VLOOKUP($A92,Resultaten!$A:$P,15,FALSE)&gt;22,10,IF(VLOOKUP($A92,Resultaten!$A:$P,15,FALSE)&gt;10,15,IF(VLOOKUP($A92,Resultaten!$A:$P,15,FALSE)&gt;6,20,IF(VLOOKUP($A92,Resultaten!$A:$P,15,FALSE)="",0,25)))))</f>
        <v>25</v>
      </c>
      <c r="I92" s="38">
        <f>IF(VLOOKUP($A92,Resultaten!$A:$P,8,FALSE)&gt;32,1,IF(VLOOKUP($A92,Resultaten!$A:$P,8,FALSE)&gt;22,2,IF(VLOOKUP($A92,Resultaten!$A:$P,8,FALSE)&gt;10,3,IF(VLOOKUP($A92,Resultaten!$A:$P,8,FALSE)&gt;6,4,IF(VLOOKUP($A92,Resultaten!$A:$P,8,FALSE)="",0,5)))))</f>
        <v>5</v>
      </c>
      <c r="J92" s="38">
        <f>IF(ISERROR(VLOOKUP($A92,BNT!$A:$H,8,FALSE)=TRUE),0,IF(VLOOKUP($A92,BNT!$A:$H,8,FALSE)="JA",2,0))</f>
        <v>2</v>
      </c>
      <c r="K92" s="38">
        <f>IF(ISERROR(VLOOKUP($A92,BNT!$A:$H,6,FALSE)=TRUE),0,IF(VLOOKUP($A92,BNT!$A:$H,6,FALSE)="JA",1,0))</f>
        <v>0</v>
      </c>
      <c r="L92" s="52">
        <f t="shared" si="2"/>
        <v>94</v>
      </c>
      <c r="M92" s="12">
        <f>IF(VLOOKUP($A92,Resultaten!$A:$P,15,FALSE)&gt;32,5,IF(VLOOKUP($A92,Resultaten!$A:$P,15,FALSE)&gt;22,10,IF(VLOOKUP($A92,Resultaten!$A:$P,15,FALSE)&gt;10,15,IF(VLOOKUP($A92,Resultaten!$A:$P,15,FALSE)&gt;6,20,IF(VLOOKUP($A92,Resultaten!$A:$P,15,FALSE)="",0,25)))))</f>
        <v>25</v>
      </c>
      <c r="N92" s="12">
        <f>IF(VLOOKUP($A92,Resultaten!$A:$P,16,FALSE)&gt;32,5,IF(VLOOKUP($A92,Resultaten!$A:$P,16,FALSE)&gt;22,10,IF(VLOOKUP($A92,Resultaten!$A:$P,16,FALSE)&gt;10,15,IF(VLOOKUP($A92,Resultaten!$A:$P,16,FALSE)&gt;6,20,IF(VLOOKUP($A92,Resultaten!$A:$P,16,FALSE)="",0,25)))))</f>
        <v>0</v>
      </c>
      <c r="O92" s="12">
        <f>IF(VLOOKUP($A92,Resultaten!$A:$P,9,FALSE)&gt;32,2,IF(VLOOKUP($A92,Resultaten!$A:$P,9,FALSE)&gt;22,4,IF(VLOOKUP($A92,Resultaten!$A:$P,9,FALSE)&gt;10,6,IF(VLOOKUP($A92,Resultaten!$A:$P,9,FALSE)&gt;6,8,IF(VLOOKUP($A92,Resultaten!$A:$P,9,FALSE)="",0,10)))))</f>
        <v>2</v>
      </c>
      <c r="P92" s="12">
        <f>IF(ISERROR(VLOOKUP($A92,BNT!$A:$H,7,FALSE)=TRUE),0,IF(VLOOKUP($A92,BNT!$A:$H,7,FALSE)="JA",2,0))</f>
        <v>0</v>
      </c>
      <c r="Q92" s="14">
        <f t="shared" si="3"/>
        <v>59</v>
      </c>
    </row>
    <row r="93" spans="1:17" x14ac:dyDescent="0.25">
      <c r="A93" s="25">
        <v>1450</v>
      </c>
      <c r="B93" s="25" t="str">
        <f>VLOOKUP($A93,Para!$D$1:$E$996,2,FALSE)</f>
        <v>Elektrooghe Gembas Knesselare</v>
      </c>
      <c r="C93" s="18">
        <f>VLOOKUP($A93,'Score Algemeen'!$A$3:$S$968,5,FALSE)</f>
        <v>10</v>
      </c>
      <c r="D93" s="18">
        <f>VLOOKUP($A93,'Score Algemeen'!$A:$S,15,FALSE)</f>
        <v>9</v>
      </c>
      <c r="E93" s="18">
        <f>VLOOKUP($A93,'Score Algemeen'!$A:$S,19,FALSE)</f>
        <v>8</v>
      </c>
      <c r="F93" s="38">
        <f>IF(VLOOKUP($A93,Resultaten!$A:$P,14,FALSE)&gt;32,5,IF(VLOOKUP($A93,Resultaten!$A:$P,14,FALSE)&gt;22,10,IF(VLOOKUP($A93,Resultaten!$A:$P,14,FALSE)&gt;10,15,IF(VLOOKUP($A93,Resultaten!$A:$P,14,FALSE)&gt;6,20,IF(VLOOKUP($A93,Resultaten!$A:$P,14,FALSE)="",0,25)))))</f>
        <v>15</v>
      </c>
      <c r="G93" s="38">
        <f>IF(VLOOKUP($A93,Resultaten!$A:$P,7,FALSE)&gt;32,1,IF(VLOOKUP($A93,Resultaten!$A:$P,7,FALSE)&gt;22,2,IF(VLOOKUP($A93,Resultaten!$A:$P,7,FALSE)&gt;10,3,IF(VLOOKUP($A93,Resultaten!$A:$P,7,FALSE)&gt;6,4,IF(VLOOKUP($A93,Resultaten!$A:$P,7,FALSE)="",0,5)))))</f>
        <v>2</v>
      </c>
      <c r="H93" s="38">
        <f>IF(VLOOKUP($A93,Resultaten!$A:$P,15,FALSE)&gt;32,5,IF(VLOOKUP($A93,Resultaten!$A:$P,15,FALSE)&gt;22,10,IF(VLOOKUP($A93,Resultaten!$A:$P,15,FALSE)&gt;10,15,IF(VLOOKUP($A93,Resultaten!$A:$P,15,FALSE)&gt;6,20,IF(VLOOKUP($A93,Resultaten!$A:$P,15,FALSE)="",0,25)))))</f>
        <v>20</v>
      </c>
      <c r="I93" s="38">
        <f>IF(VLOOKUP($A93,Resultaten!$A:$P,8,FALSE)&gt;32,1,IF(VLOOKUP($A93,Resultaten!$A:$P,8,FALSE)&gt;22,2,IF(VLOOKUP($A93,Resultaten!$A:$P,8,FALSE)&gt;10,3,IF(VLOOKUP($A93,Resultaten!$A:$P,8,FALSE)&gt;6,4,IF(VLOOKUP($A93,Resultaten!$A:$P,8,FALSE)="",0,5)))))</f>
        <v>3</v>
      </c>
      <c r="J93" s="38">
        <f>IF(ISERROR(VLOOKUP($A93,BNT!$A:$H,8,FALSE)=TRUE),0,IF(VLOOKUP($A93,BNT!$A:$H,8,FALSE)="JA",2,0))</f>
        <v>0</v>
      </c>
      <c r="K93" s="38">
        <f>IF(ISERROR(VLOOKUP($A93,BNT!$A:$H,6,FALSE)=TRUE),0,IF(VLOOKUP($A93,BNT!$A:$H,6,FALSE)="JA",1,0))</f>
        <v>0</v>
      </c>
      <c r="L93" s="52">
        <f t="shared" si="2"/>
        <v>67</v>
      </c>
      <c r="M93" s="12">
        <f>IF(VLOOKUP($A93,Resultaten!$A:$P,15,FALSE)&gt;32,5,IF(VLOOKUP($A93,Resultaten!$A:$P,15,FALSE)&gt;22,10,IF(VLOOKUP($A93,Resultaten!$A:$P,15,FALSE)&gt;10,15,IF(VLOOKUP($A93,Resultaten!$A:$P,15,FALSE)&gt;6,20,IF(VLOOKUP($A93,Resultaten!$A:$P,15,FALSE)="",0,25)))))</f>
        <v>20</v>
      </c>
      <c r="N93" s="12">
        <f>IF(VLOOKUP($A93,Resultaten!$A:$P,16,FALSE)&gt;32,5,IF(VLOOKUP($A93,Resultaten!$A:$P,16,FALSE)&gt;22,10,IF(VLOOKUP($A93,Resultaten!$A:$P,16,FALSE)&gt;10,15,IF(VLOOKUP($A93,Resultaten!$A:$P,16,FALSE)&gt;6,20,IF(VLOOKUP($A93,Resultaten!$A:$P,16,FALSE)="",0,25)))))</f>
        <v>10</v>
      </c>
      <c r="O93" s="12">
        <f>IF(VLOOKUP($A93,Resultaten!$A:$P,9,FALSE)&gt;32,2,IF(VLOOKUP($A93,Resultaten!$A:$P,9,FALSE)&gt;22,4,IF(VLOOKUP($A93,Resultaten!$A:$P,9,FALSE)&gt;10,6,IF(VLOOKUP($A93,Resultaten!$A:$P,9,FALSE)&gt;6,8,IF(VLOOKUP($A93,Resultaten!$A:$P,9,FALSE)="",0,10)))))</f>
        <v>6</v>
      </c>
      <c r="P93" s="12">
        <f>IF(ISERROR(VLOOKUP($A93,BNT!$A:$H,7,FALSE)=TRUE),0,IF(VLOOKUP($A93,BNT!$A:$H,7,FALSE)="JA",2,0))</f>
        <v>0</v>
      </c>
      <c r="Q93" s="14">
        <f t="shared" si="3"/>
        <v>63</v>
      </c>
    </row>
    <row r="94" spans="1:17" x14ac:dyDescent="0.25">
      <c r="A94" s="25">
        <v>1454</v>
      </c>
      <c r="B94" s="25" t="str">
        <f>VLOOKUP($A94,Para!$D$1:$E$996,2,FALSE)</f>
        <v>BBC Makeba Mariaburg Brasschaat</v>
      </c>
      <c r="C94" s="18">
        <f>VLOOKUP($A94,'Score Algemeen'!$A$3:$S$968,5,FALSE)</f>
        <v>8</v>
      </c>
      <c r="D94" s="18">
        <f>VLOOKUP($A94,'Score Algemeen'!$A:$S,15,FALSE)</f>
        <v>3</v>
      </c>
      <c r="E94" s="18">
        <f>VLOOKUP($A94,'Score Algemeen'!$A:$S,19,FALSE)</f>
        <v>4</v>
      </c>
      <c r="F94" s="38">
        <f>IF(VLOOKUP($A94,Resultaten!$A:$P,14,FALSE)&gt;32,5,IF(VLOOKUP($A94,Resultaten!$A:$P,14,FALSE)&gt;22,10,IF(VLOOKUP($A94,Resultaten!$A:$P,14,FALSE)&gt;10,15,IF(VLOOKUP($A94,Resultaten!$A:$P,14,FALSE)&gt;6,20,IF(VLOOKUP($A94,Resultaten!$A:$P,14,FALSE)="",0,25)))))</f>
        <v>0</v>
      </c>
      <c r="G94" s="38">
        <f>IF(VLOOKUP($A94,Resultaten!$A:$P,7,FALSE)&gt;32,1,IF(VLOOKUP($A94,Resultaten!$A:$P,7,FALSE)&gt;22,2,IF(VLOOKUP($A94,Resultaten!$A:$P,7,FALSE)&gt;10,3,IF(VLOOKUP($A94,Resultaten!$A:$P,7,FALSE)&gt;6,4,IF(VLOOKUP($A94,Resultaten!$A:$P,7,FALSE)="",0,5)))))</f>
        <v>0</v>
      </c>
      <c r="H94" s="38">
        <f>IF(VLOOKUP($A94,Resultaten!$A:$P,15,FALSE)&gt;32,5,IF(VLOOKUP($A94,Resultaten!$A:$P,15,FALSE)&gt;22,10,IF(VLOOKUP($A94,Resultaten!$A:$P,15,FALSE)&gt;10,15,IF(VLOOKUP($A94,Resultaten!$A:$P,15,FALSE)&gt;6,20,IF(VLOOKUP($A94,Resultaten!$A:$P,15,FALSE)="",0,25)))))</f>
        <v>0</v>
      </c>
      <c r="I94" s="38">
        <f>IF(VLOOKUP($A94,Resultaten!$A:$P,8,FALSE)&gt;32,1,IF(VLOOKUP($A94,Resultaten!$A:$P,8,FALSE)&gt;22,2,IF(VLOOKUP($A94,Resultaten!$A:$P,8,FALSE)&gt;10,3,IF(VLOOKUP($A94,Resultaten!$A:$P,8,FALSE)&gt;6,4,IF(VLOOKUP($A94,Resultaten!$A:$P,8,FALSE)="",0,5)))))</f>
        <v>0</v>
      </c>
      <c r="J94" s="38">
        <f>IF(ISERROR(VLOOKUP($A94,BNT!$A:$H,8,FALSE)=TRUE),0,IF(VLOOKUP($A94,BNT!$A:$H,8,FALSE)="JA",2,0))</f>
        <v>0</v>
      </c>
      <c r="K94" s="38">
        <f>IF(ISERROR(VLOOKUP($A94,BNT!$A:$H,6,FALSE)=TRUE),0,IF(VLOOKUP($A94,BNT!$A:$H,6,FALSE)="JA",1,0))</f>
        <v>0</v>
      </c>
      <c r="L94" s="52">
        <f t="shared" si="2"/>
        <v>15</v>
      </c>
      <c r="M94" s="12">
        <f>IF(VLOOKUP($A94,Resultaten!$A:$P,15,FALSE)&gt;32,5,IF(VLOOKUP($A94,Resultaten!$A:$P,15,FALSE)&gt;22,10,IF(VLOOKUP($A94,Resultaten!$A:$P,15,FALSE)&gt;10,15,IF(VLOOKUP($A94,Resultaten!$A:$P,15,FALSE)&gt;6,20,IF(VLOOKUP($A94,Resultaten!$A:$P,15,FALSE)="",0,25)))))</f>
        <v>0</v>
      </c>
      <c r="N94" s="12">
        <f>IF(VLOOKUP($A94,Resultaten!$A:$P,16,FALSE)&gt;32,5,IF(VLOOKUP($A94,Resultaten!$A:$P,16,FALSE)&gt;22,10,IF(VLOOKUP($A94,Resultaten!$A:$P,16,FALSE)&gt;10,15,IF(VLOOKUP($A94,Resultaten!$A:$P,16,FALSE)&gt;6,20,IF(VLOOKUP($A94,Resultaten!$A:$P,16,FALSE)="",0,25)))))</f>
        <v>0</v>
      </c>
      <c r="O94" s="12">
        <f>IF(VLOOKUP($A94,Resultaten!$A:$P,9,FALSE)&gt;32,2,IF(VLOOKUP($A94,Resultaten!$A:$P,9,FALSE)&gt;22,4,IF(VLOOKUP($A94,Resultaten!$A:$P,9,FALSE)&gt;10,6,IF(VLOOKUP($A94,Resultaten!$A:$P,9,FALSE)&gt;6,8,IF(VLOOKUP($A94,Resultaten!$A:$P,9,FALSE)="",0,10)))))</f>
        <v>0</v>
      </c>
      <c r="P94" s="12">
        <f>IF(ISERROR(VLOOKUP($A94,BNT!$A:$H,7,FALSE)=TRUE),0,IF(VLOOKUP($A94,BNT!$A:$H,7,FALSE)="JA",2,0))</f>
        <v>0</v>
      </c>
      <c r="Q94" s="14">
        <f t="shared" si="3"/>
        <v>15</v>
      </c>
    </row>
    <row r="95" spans="1:17" x14ac:dyDescent="0.25">
      <c r="A95" s="25">
        <v>1468</v>
      </c>
      <c r="B95" s="25" t="str">
        <f>VLOOKUP($A95,Para!$D$1:$E$996,2,FALSE)</f>
        <v>KBBC Eksaarde</v>
      </c>
      <c r="C95" s="18">
        <f>VLOOKUP($A95,'Score Algemeen'!$A$3:$S$968,5,FALSE)</f>
        <v>8</v>
      </c>
      <c r="D95" s="18">
        <f>VLOOKUP($A95,'Score Algemeen'!$A:$S,15,FALSE)</f>
        <v>2</v>
      </c>
      <c r="E95" s="18">
        <f>VLOOKUP($A95,'Score Algemeen'!$A:$S,19,FALSE)</f>
        <v>4</v>
      </c>
      <c r="F95" s="38">
        <f>IF(VLOOKUP($A95,Resultaten!$A:$P,14,FALSE)&gt;32,5,IF(VLOOKUP($A95,Resultaten!$A:$P,14,FALSE)&gt;22,10,IF(VLOOKUP($A95,Resultaten!$A:$P,14,FALSE)&gt;10,15,IF(VLOOKUP($A95,Resultaten!$A:$P,14,FALSE)&gt;6,20,IF(VLOOKUP($A95,Resultaten!$A:$P,14,FALSE)="",0,25)))))</f>
        <v>0</v>
      </c>
      <c r="G95" s="38">
        <f>IF(VLOOKUP($A95,Resultaten!$A:$P,7,FALSE)&gt;32,1,IF(VLOOKUP($A95,Resultaten!$A:$P,7,FALSE)&gt;22,2,IF(VLOOKUP($A95,Resultaten!$A:$P,7,FALSE)&gt;10,3,IF(VLOOKUP($A95,Resultaten!$A:$P,7,FALSE)&gt;6,4,IF(VLOOKUP($A95,Resultaten!$A:$P,7,FALSE)="",0,5)))))</f>
        <v>0</v>
      </c>
      <c r="H95" s="38">
        <f>IF(VLOOKUP($A95,Resultaten!$A:$P,15,FALSE)&gt;32,5,IF(VLOOKUP($A95,Resultaten!$A:$P,15,FALSE)&gt;22,10,IF(VLOOKUP($A95,Resultaten!$A:$P,15,FALSE)&gt;10,15,IF(VLOOKUP($A95,Resultaten!$A:$P,15,FALSE)&gt;6,20,IF(VLOOKUP($A95,Resultaten!$A:$P,15,FALSE)="",0,25)))))</f>
        <v>0</v>
      </c>
      <c r="I95" s="38">
        <f>IF(VLOOKUP($A95,Resultaten!$A:$P,8,FALSE)&gt;32,1,IF(VLOOKUP($A95,Resultaten!$A:$P,8,FALSE)&gt;22,2,IF(VLOOKUP($A95,Resultaten!$A:$P,8,FALSE)&gt;10,3,IF(VLOOKUP($A95,Resultaten!$A:$P,8,FALSE)&gt;6,4,IF(VLOOKUP($A95,Resultaten!$A:$P,8,FALSE)="",0,5)))))</f>
        <v>0</v>
      </c>
      <c r="J95" s="38">
        <f>IF(ISERROR(VLOOKUP($A95,BNT!$A:$H,8,FALSE)=TRUE),0,IF(VLOOKUP($A95,BNT!$A:$H,8,FALSE)="JA",2,0))</f>
        <v>0</v>
      </c>
      <c r="K95" s="38">
        <f>IF(ISERROR(VLOOKUP($A95,BNT!$A:$H,6,FALSE)=TRUE),0,IF(VLOOKUP($A95,BNT!$A:$H,6,FALSE)="JA",1,0))</f>
        <v>0</v>
      </c>
      <c r="L95" s="52">
        <f t="shared" si="2"/>
        <v>14</v>
      </c>
      <c r="M95" s="12">
        <f>IF(VLOOKUP($A95,Resultaten!$A:$P,15,FALSE)&gt;32,5,IF(VLOOKUP($A95,Resultaten!$A:$P,15,FALSE)&gt;22,10,IF(VLOOKUP($A95,Resultaten!$A:$P,15,FALSE)&gt;10,15,IF(VLOOKUP($A95,Resultaten!$A:$P,15,FALSE)&gt;6,20,IF(VLOOKUP($A95,Resultaten!$A:$P,15,FALSE)="",0,25)))))</f>
        <v>0</v>
      </c>
      <c r="N95" s="12">
        <f>IF(VLOOKUP($A95,Resultaten!$A:$P,16,FALSE)&gt;32,5,IF(VLOOKUP($A95,Resultaten!$A:$P,16,FALSE)&gt;22,10,IF(VLOOKUP($A95,Resultaten!$A:$P,16,FALSE)&gt;10,15,IF(VLOOKUP($A95,Resultaten!$A:$P,16,FALSE)&gt;6,20,IF(VLOOKUP($A95,Resultaten!$A:$P,16,FALSE)="",0,25)))))</f>
        <v>0</v>
      </c>
      <c r="O95" s="12">
        <f>IF(VLOOKUP($A95,Resultaten!$A:$P,9,FALSE)&gt;32,2,IF(VLOOKUP($A95,Resultaten!$A:$P,9,FALSE)&gt;22,4,IF(VLOOKUP($A95,Resultaten!$A:$P,9,FALSE)&gt;10,6,IF(VLOOKUP($A95,Resultaten!$A:$P,9,FALSE)&gt;6,8,IF(VLOOKUP($A95,Resultaten!$A:$P,9,FALSE)="",0,10)))))</f>
        <v>0</v>
      </c>
      <c r="P95" s="12">
        <f>IF(ISERROR(VLOOKUP($A95,BNT!$A:$H,7,FALSE)=TRUE),0,IF(VLOOKUP($A95,BNT!$A:$H,7,FALSE)="JA",2,0))</f>
        <v>0</v>
      </c>
      <c r="Q95" s="14">
        <f t="shared" si="3"/>
        <v>14</v>
      </c>
    </row>
    <row r="96" spans="1:17" x14ac:dyDescent="0.25">
      <c r="A96" s="25">
        <v>1476</v>
      </c>
      <c r="B96" s="25" t="str">
        <f>VLOOKUP($A96,Para!$D$1:$E$996,2,FALSE)</f>
        <v>BBC Alsemberg</v>
      </c>
      <c r="C96" s="18">
        <f>VLOOKUP($A96,'Score Algemeen'!$A$3:$S$968,5,FALSE)</f>
        <v>10</v>
      </c>
      <c r="D96" s="18">
        <f>VLOOKUP($A96,'Score Algemeen'!$A:$S,15,FALSE)</f>
        <v>2</v>
      </c>
      <c r="E96" s="18">
        <f>VLOOKUP($A96,'Score Algemeen'!$A:$S,19,FALSE)</f>
        <v>5</v>
      </c>
      <c r="F96" s="38">
        <f>IF(VLOOKUP($A96,Resultaten!$A:$P,14,FALSE)&gt;32,5,IF(VLOOKUP($A96,Resultaten!$A:$P,14,FALSE)&gt;22,10,IF(VLOOKUP($A96,Resultaten!$A:$P,14,FALSE)&gt;10,15,IF(VLOOKUP($A96,Resultaten!$A:$P,14,FALSE)&gt;6,20,IF(VLOOKUP($A96,Resultaten!$A:$P,14,FALSE)="",0,25)))))</f>
        <v>0</v>
      </c>
      <c r="G96" s="38">
        <f>IF(VLOOKUP($A96,Resultaten!$A:$P,7,FALSE)&gt;32,1,IF(VLOOKUP($A96,Resultaten!$A:$P,7,FALSE)&gt;22,2,IF(VLOOKUP($A96,Resultaten!$A:$P,7,FALSE)&gt;10,3,IF(VLOOKUP($A96,Resultaten!$A:$P,7,FALSE)&gt;6,4,IF(VLOOKUP($A96,Resultaten!$A:$P,7,FALSE)="",0,5)))))</f>
        <v>0</v>
      </c>
      <c r="H96" s="38">
        <f>IF(VLOOKUP($A96,Resultaten!$A:$P,15,FALSE)&gt;32,5,IF(VLOOKUP($A96,Resultaten!$A:$P,15,FALSE)&gt;22,10,IF(VLOOKUP($A96,Resultaten!$A:$P,15,FALSE)&gt;10,15,IF(VLOOKUP($A96,Resultaten!$A:$P,15,FALSE)&gt;6,20,IF(VLOOKUP($A96,Resultaten!$A:$P,15,FALSE)="",0,25)))))</f>
        <v>0</v>
      </c>
      <c r="I96" s="38">
        <f>IF(VLOOKUP($A96,Resultaten!$A:$P,8,FALSE)&gt;32,1,IF(VLOOKUP($A96,Resultaten!$A:$P,8,FALSE)&gt;22,2,IF(VLOOKUP($A96,Resultaten!$A:$P,8,FALSE)&gt;10,3,IF(VLOOKUP($A96,Resultaten!$A:$P,8,FALSE)&gt;6,4,IF(VLOOKUP($A96,Resultaten!$A:$P,8,FALSE)="",0,5)))))</f>
        <v>0</v>
      </c>
      <c r="J96" s="38">
        <f>IF(ISERROR(VLOOKUP($A96,BNT!$A:$H,8,FALSE)=TRUE),0,IF(VLOOKUP($A96,BNT!$A:$H,8,FALSE)="JA",2,0))</f>
        <v>0</v>
      </c>
      <c r="K96" s="38">
        <f>IF(ISERROR(VLOOKUP($A96,BNT!$A:$H,6,FALSE)=TRUE),0,IF(VLOOKUP($A96,BNT!$A:$H,6,FALSE)="JA",1,0))</f>
        <v>0</v>
      </c>
      <c r="L96" s="52">
        <f t="shared" si="2"/>
        <v>17</v>
      </c>
      <c r="M96" s="12">
        <f>IF(VLOOKUP($A96,Resultaten!$A:$P,15,FALSE)&gt;32,5,IF(VLOOKUP($A96,Resultaten!$A:$P,15,FALSE)&gt;22,10,IF(VLOOKUP($A96,Resultaten!$A:$P,15,FALSE)&gt;10,15,IF(VLOOKUP($A96,Resultaten!$A:$P,15,FALSE)&gt;6,20,IF(VLOOKUP($A96,Resultaten!$A:$P,15,FALSE)="",0,25)))))</f>
        <v>0</v>
      </c>
      <c r="N96" s="12">
        <f>IF(VLOOKUP($A96,Resultaten!$A:$P,16,FALSE)&gt;32,5,IF(VLOOKUP($A96,Resultaten!$A:$P,16,FALSE)&gt;22,10,IF(VLOOKUP($A96,Resultaten!$A:$P,16,FALSE)&gt;10,15,IF(VLOOKUP($A96,Resultaten!$A:$P,16,FALSE)&gt;6,20,IF(VLOOKUP($A96,Resultaten!$A:$P,16,FALSE)="",0,25)))))</f>
        <v>0</v>
      </c>
      <c r="O96" s="12">
        <f>IF(VLOOKUP($A96,Resultaten!$A:$P,9,FALSE)&gt;32,2,IF(VLOOKUP($A96,Resultaten!$A:$P,9,FALSE)&gt;22,4,IF(VLOOKUP($A96,Resultaten!$A:$P,9,FALSE)&gt;10,6,IF(VLOOKUP($A96,Resultaten!$A:$P,9,FALSE)&gt;6,8,IF(VLOOKUP($A96,Resultaten!$A:$P,9,FALSE)="",0,10)))))</f>
        <v>0</v>
      </c>
      <c r="P96" s="12">
        <f>IF(ISERROR(VLOOKUP($A96,BNT!$A:$H,7,FALSE)=TRUE),0,IF(VLOOKUP($A96,BNT!$A:$H,7,FALSE)="JA",2,0))</f>
        <v>0</v>
      </c>
      <c r="Q96" s="14">
        <f t="shared" si="3"/>
        <v>17</v>
      </c>
    </row>
    <row r="97" spans="1:17" x14ac:dyDescent="0.25">
      <c r="A97" s="25">
        <v>1477</v>
      </c>
      <c r="B97" s="25" t="str">
        <f>VLOOKUP($A97,Para!$D$1:$E$996,2,FALSE)</f>
        <v>KBBC Okido Arendonk</v>
      </c>
      <c r="C97" s="18">
        <f>VLOOKUP($A97,'Score Algemeen'!$A$3:$S$968,5,FALSE)</f>
        <v>10</v>
      </c>
      <c r="D97" s="18">
        <f>VLOOKUP($A97,'Score Algemeen'!$A:$S,15,FALSE)</f>
        <v>4</v>
      </c>
      <c r="E97" s="18">
        <f>VLOOKUP($A97,'Score Algemeen'!$A:$S,19,FALSE)</f>
        <v>5</v>
      </c>
      <c r="F97" s="38">
        <f>IF(VLOOKUP($A97,Resultaten!$A:$P,14,FALSE)&gt;32,5,IF(VLOOKUP($A97,Resultaten!$A:$P,14,FALSE)&gt;22,10,IF(VLOOKUP($A97,Resultaten!$A:$P,14,FALSE)&gt;10,15,IF(VLOOKUP($A97,Resultaten!$A:$P,14,FALSE)&gt;6,20,IF(VLOOKUP($A97,Resultaten!$A:$P,14,FALSE)="",0,25)))))</f>
        <v>0</v>
      </c>
      <c r="G97" s="38">
        <f>IF(VLOOKUP($A97,Resultaten!$A:$P,7,FALSE)&gt;32,1,IF(VLOOKUP($A97,Resultaten!$A:$P,7,FALSE)&gt;22,2,IF(VLOOKUP($A97,Resultaten!$A:$P,7,FALSE)&gt;10,3,IF(VLOOKUP($A97,Resultaten!$A:$P,7,FALSE)&gt;6,4,IF(VLOOKUP($A97,Resultaten!$A:$P,7,FALSE)="",0,5)))))</f>
        <v>0</v>
      </c>
      <c r="H97" s="38">
        <f>IF(VLOOKUP($A97,Resultaten!$A:$P,15,FALSE)&gt;32,5,IF(VLOOKUP($A97,Resultaten!$A:$P,15,FALSE)&gt;22,10,IF(VLOOKUP($A97,Resultaten!$A:$P,15,FALSE)&gt;10,15,IF(VLOOKUP($A97,Resultaten!$A:$P,15,FALSE)&gt;6,20,IF(VLOOKUP($A97,Resultaten!$A:$P,15,FALSE)="",0,25)))))</f>
        <v>10</v>
      </c>
      <c r="I97" s="38">
        <f>IF(VLOOKUP($A97,Resultaten!$A:$P,8,FALSE)&gt;32,1,IF(VLOOKUP($A97,Resultaten!$A:$P,8,FALSE)&gt;22,2,IF(VLOOKUP($A97,Resultaten!$A:$P,8,FALSE)&gt;10,3,IF(VLOOKUP($A97,Resultaten!$A:$P,8,FALSE)&gt;6,4,IF(VLOOKUP($A97,Resultaten!$A:$P,8,FALSE)="",0,5)))))</f>
        <v>1</v>
      </c>
      <c r="J97" s="38">
        <f>IF(ISERROR(VLOOKUP($A97,BNT!$A:$H,8,FALSE)=TRUE),0,IF(VLOOKUP($A97,BNT!$A:$H,8,FALSE)="JA",2,0))</f>
        <v>0</v>
      </c>
      <c r="K97" s="38">
        <f>IF(ISERROR(VLOOKUP($A97,BNT!$A:$H,6,FALSE)=TRUE),0,IF(VLOOKUP($A97,BNT!$A:$H,6,FALSE)="JA",1,0))</f>
        <v>0</v>
      </c>
      <c r="L97" s="52">
        <f t="shared" si="2"/>
        <v>30</v>
      </c>
      <c r="M97" s="12">
        <f>IF(VLOOKUP($A97,Resultaten!$A:$P,15,FALSE)&gt;32,5,IF(VLOOKUP($A97,Resultaten!$A:$P,15,FALSE)&gt;22,10,IF(VLOOKUP($A97,Resultaten!$A:$P,15,FALSE)&gt;10,15,IF(VLOOKUP($A97,Resultaten!$A:$P,15,FALSE)&gt;6,20,IF(VLOOKUP($A97,Resultaten!$A:$P,15,FALSE)="",0,25)))))</f>
        <v>10</v>
      </c>
      <c r="N97" s="12">
        <f>IF(VLOOKUP($A97,Resultaten!$A:$P,16,FALSE)&gt;32,5,IF(VLOOKUP($A97,Resultaten!$A:$P,16,FALSE)&gt;22,10,IF(VLOOKUP($A97,Resultaten!$A:$P,16,FALSE)&gt;10,15,IF(VLOOKUP($A97,Resultaten!$A:$P,16,FALSE)&gt;6,20,IF(VLOOKUP($A97,Resultaten!$A:$P,16,FALSE)="",0,25)))))</f>
        <v>0</v>
      </c>
      <c r="O97" s="12">
        <f>IF(VLOOKUP($A97,Resultaten!$A:$P,9,FALSE)&gt;32,2,IF(VLOOKUP($A97,Resultaten!$A:$P,9,FALSE)&gt;22,4,IF(VLOOKUP($A97,Resultaten!$A:$P,9,FALSE)&gt;10,6,IF(VLOOKUP($A97,Resultaten!$A:$P,9,FALSE)&gt;6,8,IF(VLOOKUP($A97,Resultaten!$A:$P,9,FALSE)="",0,10)))))</f>
        <v>0</v>
      </c>
      <c r="P97" s="12">
        <f>IF(ISERROR(VLOOKUP($A97,BNT!$A:$H,7,FALSE)=TRUE),0,IF(VLOOKUP($A97,BNT!$A:$H,7,FALSE)="JA",2,0))</f>
        <v>0</v>
      </c>
      <c r="Q97" s="14">
        <f t="shared" si="3"/>
        <v>29</v>
      </c>
    </row>
    <row r="98" spans="1:17" x14ac:dyDescent="0.25">
      <c r="A98" s="25">
        <v>1483</v>
      </c>
      <c r="B98" s="25" t="str">
        <f>VLOOKUP($A98,Para!$D$1:$E$996,2,FALSE)</f>
        <v>Nieuw Brabo Antwerpen</v>
      </c>
      <c r="C98" s="18">
        <f>VLOOKUP($A98,'Score Algemeen'!$A$3:$S$968,5,FALSE)</f>
        <v>8</v>
      </c>
      <c r="D98" s="18">
        <f>VLOOKUP($A98,'Score Algemeen'!$A:$S,15,FALSE)</f>
        <v>3</v>
      </c>
      <c r="E98" s="18">
        <f>VLOOKUP($A98,'Score Algemeen'!$A:$S,19,FALSE)</f>
        <v>6</v>
      </c>
      <c r="F98" s="38">
        <f>IF(VLOOKUP($A98,Resultaten!$A:$P,14,FALSE)&gt;32,5,IF(VLOOKUP($A98,Resultaten!$A:$P,14,FALSE)&gt;22,10,IF(VLOOKUP($A98,Resultaten!$A:$P,14,FALSE)&gt;10,15,IF(VLOOKUP($A98,Resultaten!$A:$P,14,FALSE)&gt;6,20,IF(VLOOKUP($A98,Resultaten!$A:$P,14,FALSE)="",0,25)))))</f>
        <v>0</v>
      </c>
      <c r="G98" s="38">
        <f>IF(VLOOKUP($A98,Resultaten!$A:$P,7,FALSE)&gt;32,1,IF(VLOOKUP($A98,Resultaten!$A:$P,7,FALSE)&gt;22,2,IF(VLOOKUP($A98,Resultaten!$A:$P,7,FALSE)&gt;10,3,IF(VLOOKUP($A98,Resultaten!$A:$P,7,FALSE)&gt;6,4,IF(VLOOKUP($A98,Resultaten!$A:$P,7,FALSE)="",0,5)))))</f>
        <v>0</v>
      </c>
      <c r="H98" s="38">
        <f>IF(VLOOKUP($A98,Resultaten!$A:$P,15,FALSE)&gt;32,5,IF(VLOOKUP($A98,Resultaten!$A:$P,15,FALSE)&gt;22,10,IF(VLOOKUP($A98,Resultaten!$A:$P,15,FALSE)&gt;10,15,IF(VLOOKUP($A98,Resultaten!$A:$P,15,FALSE)&gt;6,20,IF(VLOOKUP($A98,Resultaten!$A:$P,15,FALSE)="",0,25)))))</f>
        <v>0</v>
      </c>
      <c r="I98" s="38">
        <f>IF(VLOOKUP($A98,Resultaten!$A:$P,8,FALSE)&gt;32,1,IF(VLOOKUP($A98,Resultaten!$A:$P,8,FALSE)&gt;22,2,IF(VLOOKUP($A98,Resultaten!$A:$P,8,FALSE)&gt;10,3,IF(VLOOKUP($A98,Resultaten!$A:$P,8,FALSE)&gt;6,4,IF(VLOOKUP($A98,Resultaten!$A:$P,8,FALSE)="",0,5)))))</f>
        <v>0</v>
      </c>
      <c r="J98" s="38">
        <f>IF(ISERROR(VLOOKUP($A98,BNT!$A:$H,8,FALSE)=TRUE),0,IF(VLOOKUP($A98,BNT!$A:$H,8,FALSE)="JA",2,0))</f>
        <v>0</v>
      </c>
      <c r="K98" s="38">
        <f>IF(ISERROR(VLOOKUP($A98,BNT!$A:$H,6,FALSE)=TRUE),0,IF(VLOOKUP($A98,BNT!$A:$H,6,FALSE)="JA",1,0))</f>
        <v>0</v>
      </c>
      <c r="L98" s="52">
        <f t="shared" si="2"/>
        <v>17</v>
      </c>
      <c r="M98" s="12">
        <f>IF(VLOOKUP($A98,Resultaten!$A:$P,15,FALSE)&gt;32,5,IF(VLOOKUP($A98,Resultaten!$A:$P,15,FALSE)&gt;22,10,IF(VLOOKUP($A98,Resultaten!$A:$P,15,FALSE)&gt;10,15,IF(VLOOKUP($A98,Resultaten!$A:$P,15,FALSE)&gt;6,20,IF(VLOOKUP($A98,Resultaten!$A:$P,15,FALSE)="",0,25)))))</f>
        <v>0</v>
      </c>
      <c r="N98" s="12">
        <f>IF(VLOOKUP($A98,Resultaten!$A:$P,16,FALSE)&gt;32,5,IF(VLOOKUP($A98,Resultaten!$A:$P,16,FALSE)&gt;22,10,IF(VLOOKUP($A98,Resultaten!$A:$P,16,FALSE)&gt;10,15,IF(VLOOKUP($A98,Resultaten!$A:$P,16,FALSE)&gt;6,20,IF(VLOOKUP($A98,Resultaten!$A:$P,16,FALSE)="",0,25)))))</f>
        <v>0</v>
      </c>
      <c r="O98" s="12">
        <f>IF(VLOOKUP($A98,Resultaten!$A:$P,9,FALSE)&gt;32,2,IF(VLOOKUP($A98,Resultaten!$A:$P,9,FALSE)&gt;22,4,IF(VLOOKUP($A98,Resultaten!$A:$P,9,FALSE)&gt;10,6,IF(VLOOKUP($A98,Resultaten!$A:$P,9,FALSE)&gt;6,8,IF(VLOOKUP($A98,Resultaten!$A:$P,9,FALSE)="",0,10)))))</f>
        <v>0</v>
      </c>
      <c r="P98" s="12">
        <f>IF(ISERROR(VLOOKUP($A98,BNT!$A:$H,7,FALSE)=TRUE),0,IF(VLOOKUP($A98,BNT!$A:$H,7,FALSE)="JA",2,0))</f>
        <v>0</v>
      </c>
      <c r="Q98" s="14">
        <f t="shared" si="3"/>
        <v>17</v>
      </c>
    </row>
    <row r="99" spans="1:17" x14ac:dyDescent="0.25">
      <c r="A99" s="25">
        <v>1484</v>
      </c>
      <c r="B99" s="25" t="str">
        <f>VLOOKUP($A99,Para!$D$1:$E$996,2,FALSE)</f>
        <v>Oxaco BBC Boechout</v>
      </c>
      <c r="C99" s="18">
        <f>VLOOKUP($A99,'Score Algemeen'!$A$3:$S$968,5,FALSE)</f>
        <v>10</v>
      </c>
      <c r="D99" s="18">
        <f>VLOOKUP($A99,'Score Algemeen'!$A:$S,15,FALSE)</f>
        <v>5</v>
      </c>
      <c r="E99" s="18">
        <f>VLOOKUP($A99,'Score Algemeen'!$A:$S,19,FALSE)</f>
        <v>4</v>
      </c>
      <c r="F99" s="38">
        <f>IF(VLOOKUP($A99,Resultaten!$A:$P,14,FALSE)&gt;32,5,IF(VLOOKUP($A99,Resultaten!$A:$P,14,FALSE)&gt;22,10,IF(VLOOKUP($A99,Resultaten!$A:$P,14,FALSE)&gt;10,15,IF(VLOOKUP($A99,Resultaten!$A:$P,14,FALSE)&gt;6,20,IF(VLOOKUP($A99,Resultaten!$A:$P,14,FALSE)="",0,25)))))</f>
        <v>0</v>
      </c>
      <c r="G99" s="38">
        <f>IF(VLOOKUP($A99,Resultaten!$A:$P,7,FALSE)&gt;32,1,IF(VLOOKUP($A99,Resultaten!$A:$P,7,FALSE)&gt;22,2,IF(VLOOKUP($A99,Resultaten!$A:$P,7,FALSE)&gt;10,3,IF(VLOOKUP($A99,Resultaten!$A:$P,7,FALSE)&gt;6,4,IF(VLOOKUP($A99,Resultaten!$A:$P,7,FALSE)="",0,5)))))</f>
        <v>0</v>
      </c>
      <c r="H99" s="38">
        <f>IF(VLOOKUP($A99,Resultaten!$A:$P,15,FALSE)&gt;32,5,IF(VLOOKUP($A99,Resultaten!$A:$P,15,FALSE)&gt;22,10,IF(VLOOKUP($A99,Resultaten!$A:$P,15,FALSE)&gt;10,15,IF(VLOOKUP($A99,Resultaten!$A:$P,15,FALSE)&gt;6,20,IF(VLOOKUP($A99,Resultaten!$A:$P,15,FALSE)="",0,25)))))</f>
        <v>0</v>
      </c>
      <c r="I99" s="38">
        <f>IF(VLOOKUP($A99,Resultaten!$A:$P,8,FALSE)&gt;32,1,IF(VLOOKUP($A99,Resultaten!$A:$P,8,FALSE)&gt;22,2,IF(VLOOKUP($A99,Resultaten!$A:$P,8,FALSE)&gt;10,3,IF(VLOOKUP($A99,Resultaten!$A:$P,8,FALSE)&gt;6,4,IF(VLOOKUP($A99,Resultaten!$A:$P,8,FALSE)="",0,5)))))</f>
        <v>0</v>
      </c>
      <c r="J99" s="38">
        <f>IF(ISERROR(VLOOKUP($A99,BNT!$A:$H,8,FALSE)=TRUE),0,IF(VLOOKUP($A99,BNT!$A:$H,8,FALSE)="JA",2,0))</f>
        <v>0</v>
      </c>
      <c r="K99" s="38">
        <f>IF(ISERROR(VLOOKUP($A99,BNT!$A:$H,6,FALSE)=TRUE),0,IF(VLOOKUP($A99,BNT!$A:$H,6,FALSE)="JA",1,0))</f>
        <v>0</v>
      </c>
      <c r="L99" s="52">
        <f t="shared" si="2"/>
        <v>19</v>
      </c>
      <c r="M99" s="12">
        <f>IF(VLOOKUP($A99,Resultaten!$A:$P,15,FALSE)&gt;32,5,IF(VLOOKUP($A99,Resultaten!$A:$P,15,FALSE)&gt;22,10,IF(VLOOKUP($A99,Resultaten!$A:$P,15,FALSE)&gt;10,15,IF(VLOOKUP($A99,Resultaten!$A:$P,15,FALSE)&gt;6,20,IF(VLOOKUP($A99,Resultaten!$A:$P,15,FALSE)="",0,25)))))</f>
        <v>0</v>
      </c>
      <c r="N99" s="12">
        <f>IF(VLOOKUP($A99,Resultaten!$A:$P,16,FALSE)&gt;32,5,IF(VLOOKUP($A99,Resultaten!$A:$P,16,FALSE)&gt;22,10,IF(VLOOKUP($A99,Resultaten!$A:$P,16,FALSE)&gt;10,15,IF(VLOOKUP($A99,Resultaten!$A:$P,16,FALSE)&gt;6,20,IF(VLOOKUP($A99,Resultaten!$A:$P,16,FALSE)="",0,25)))))</f>
        <v>0</v>
      </c>
      <c r="O99" s="12">
        <f>IF(VLOOKUP($A99,Resultaten!$A:$P,9,FALSE)&gt;32,2,IF(VLOOKUP($A99,Resultaten!$A:$P,9,FALSE)&gt;22,4,IF(VLOOKUP($A99,Resultaten!$A:$P,9,FALSE)&gt;10,6,IF(VLOOKUP($A99,Resultaten!$A:$P,9,FALSE)&gt;6,8,IF(VLOOKUP($A99,Resultaten!$A:$P,9,FALSE)="",0,10)))))</f>
        <v>0</v>
      </c>
      <c r="P99" s="12">
        <f>IF(ISERROR(VLOOKUP($A99,BNT!$A:$H,7,FALSE)=TRUE),0,IF(VLOOKUP($A99,BNT!$A:$H,7,FALSE)="JA",2,0))</f>
        <v>0</v>
      </c>
      <c r="Q99" s="14">
        <f t="shared" si="3"/>
        <v>19</v>
      </c>
    </row>
    <row r="100" spans="1:17" x14ac:dyDescent="0.25">
      <c r="A100" s="25">
        <v>1485</v>
      </c>
      <c r="B100" s="25" t="str">
        <f>VLOOKUP($A100,Para!$D$1:$E$996,2,FALSE)</f>
        <v>Bilzerse BC</v>
      </c>
      <c r="C100" s="18">
        <f>VLOOKUP($A100,'Score Algemeen'!$A$3:$S$968,5,FALSE)</f>
        <v>2</v>
      </c>
      <c r="D100" s="18">
        <f>VLOOKUP($A100,'Score Algemeen'!$A:$S,15,FALSE)</f>
        <v>2</v>
      </c>
      <c r="E100" s="18">
        <f>VLOOKUP($A100,'Score Algemeen'!$A:$S,19,FALSE)</f>
        <v>4</v>
      </c>
      <c r="F100" s="38">
        <f>IF(VLOOKUP($A100,Resultaten!$A:$P,14,FALSE)&gt;32,5,IF(VLOOKUP($A100,Resultaten!$A:$P,14,FALSE)&gt;22,10,IF(VLOOKUP($A100,Resultaten!$A:$P,14,FALSE)&gt;10,15,IF(VLOOKUP($A100,Resultaten!$A:$P,14,FALSE)&gt;6,20,IF(VLOOKUP($A100,Resultaten!$A:$P,14,FALSE)="",0,25)))))</f>
        <v>0</v>
      </c>
      <c r="G100" s="38">
        <f>IF(VLOOKUP($A100,Resultaten!$A:$P,7,FALSE)&gt;32,1,IF(VLOOKUP($A100,Resultaten!$A:$P,7,FALSE)&gt;22,2,IF(VLOOKUP($A100,Resultaten!$A:$P,7,FALSE)&gt;10,3,IF(VLOOKUP($A100,Resultaten!$A:$P,7,FALSE)&gt;6,4,IF(VLOOKUP($A100,Resultaten!$A:$P,7,FALSE)="",0,5)))))</f>
        <v>0</v>
      </c>
      <c r="H100" s="38">
        <f>IF(VLOOKUP($A100,Resultaten!$A:$P,15,FALSE)&gt;32,5,IF(VLOOKUP($A100,Resultaten!$A:$P,15,FALSE)&gt;22,10,IF(VLOOKUP($A100,Resultaten!$A:$P,15,FALSE)&gt;10,15,IF(VLOOKUP($A100,Resultaten!$A:$P,15,FALSE)&gt;6,20,IF(VLOOKUP($A100,Resultaten!$A:$P,15,FALSE)="",0,25)))))</f>
        <v>0</v>
      </c>
      <c r="I100" s="38">
        <f>IF(VLOOKUP($A100,Resultaten!$A:$P,8,FALSE)&gt;32,1,IF(VLOOKUP($A100,Resultaten!$A:$P,8,FALSE)&gt;22,2,IF(VLOOKUP($A100,Resultaten!$A:$P,8,FALSE)&gt;10,3,IF(VLOOKUP($A100,Resultaten!$A:$P,8,FALSE)&gt;6,4,IF(VLOOKUP($A100,Resultaten!$A:$P,8,FALSE)="",0,5)))))</f>
        <v>0</v>
      </c>
      <c r="J100" s="38">
        <f>IF(ISERROR(VLOOKUP($A100,BNT!$A:$H,8,FALSE)=TRUE),0,IF(VLOOKUP($A100,BNT!$A:$H,8,FALSE)="JA",2,0))</f>
        <v>0</v>
      </c>
      <c r="K100" s="38">
        <f>IF(ISERROR(VLOOKUP($A100,BNT!$A:$H,6,FALSE)=TRUE),0,IF(VLOOKUP($A100,BNT!$A:$H,6,FALSE)="JA",1,0))</f>
        <v>0</v>
      </c>
      <c r="L100" s="52">
        <f t="shared" si="2"/>
        <v>8</v>
      </c>
      <c r="M100" s="12">
        <f>IF(VLOOKUP($A100,Resultaten!$A:$P,15,FALSE)&gt;32,5,IF(VLOOKUP($A100,Resultaten!$A:$P,15,FALSE)&gt;22,10,IF(VLOOKUP($A100,Resultaten!$A:$P,15,FALSE)&gt;10,15,IF(VLOOKUP($A100,Resultaten!$A:$P,15,FALSE)&gt;6,20,IF(VLOOKUP($A100,Resultaten!$A:$P,15,FALSE)="",0,25)))))</f>
        <v>0</v>
      </c>
      <c r="N100" s="12">
        <f>IF(VLOOKUP($A100,Resultaten!$A:$P,16,FALSE)&gt;32,5,IF(VLOOKUP($A100,Resultaten!$A:$P,16,FALSE)&gt;22,10,IF(VLOOKUP($A100,Resultaten!$A:$P,16,FALSE)&gt;10,15,IF(VLOOKUP($A100,Resultaten!$A:$P,16,FALSE)&gt;6,20,IF(VLOOKUP($A100,Resultaten!$A:$P,16,FALSE)="",0,25)))))</f>
        <v>0</v>
      </c>
      <c r="O100" s="12">
        <f>IF(VLOOKUP($A100,Resultaten!$A:$P,9,FALSE)&gt;32,2,IF(VLOOKUP($A100,Resultaten!$A:$P,9,FALSE)&gt;22,4,IF(VLOOKUP($A100,Resultaten!$A:$P,9,FALSE)&gt;10,6,IF(VLOOKUP($A100,Resultaten!$A:$P,9,FALSE)&gt;6,8,IF(VLOOKUP($A100,Resultaten!$A:$P,9,FALSE)="",0,10)))))</f>
        <v>0</v>
      </c>
      <c r="P100" s="12">
        <f>IF(ISERROR(VLOOKUP($A100,BNT!$A:$H,7,FALSE)=TRUE),0,IF(VLOOKUP($A100,BNT!$A:$H,7,FALSE)="JA",2,0))</f>
        <v>0</v>
      </c>
      <c r="Q100" s="14">
        <f t="shared" si="3"/>
        <v>8</v>
      </c>
    </row>
    <row r="101" spans="1:17" x14ac:dyDescent="0.25">
      <c r="A101" s="25">
        <v>1516</v>
      </c>
      <c r="B101" s="25" t="str">
        <f>VLOOKUP($A101,Para!$D$1:$E$996,2,FALSE)</f>
        <v>BBC Wervik</v>
      </c>
      <c r="C101" s="18">
        <f>VLOOKUP($A101,'Score Algemeen'!$A$3:$S$968,5,FALSE)</f>
        <v>8</v>
      </c>
      <c r="D101" s="18">
        <f>VLOOKUP($A101,'Score Algemeen'!$A:$S,15,FALSE)</f>
        <v>2</v>
      </c>
      <c r="E101" s="18">
        <f>VLOOKUP($A101,'Score Algemeen'!$A:$S,19,FALSE)</f>
        <v>5</v>
      </c>
      <c r="F101" s="38">
        <f>IF(VLOOKUP($A101,Resultaten!$A:$P,14,FALSE)&gt;32,5,IF(VLOOKUP($A101,Resultaten!$A:$P,14,FALSE)&gt;22,10,IF(VLOOKUP($A101,Resultaten!$A:$P,14,FALSE)&gt;10,15,IF(VLOOKUP($A101,Resultaten!$A:$P,14,FALSE)&gt;6,20,IF(VLOOKUP($A101,Resultaten!$A:$P,14,FALSE)="",0,25)))))</f>
        <v>0</v>
      </c>
      <c r="G101" s="38">
        <f>IF(VLOOKUP($A101,Resultaten!$A:$P,7,FALSE)&gt;32,1,IF(VLOOKUP($A101,Resultaten!$A:$P,7,FALSE)&gt;22,2,IF(VLOOKUP($A101,Resultaten!$A:$P,7,FALSE)&gt;10,3,IF(VLOOKUP($A101,Resultaten!$A:$P,7,FALSE)&gt;6,4,IF(VLOOKUP($A101,Resultaten!$A:$P,7,FALSE)="",0,5)))))</f>
        <v>0</v>
      </c>
      <c r="H101" s="38">
        <f>IF(VLOOKUP($A101,Resultaten!$A:$P,15,FALSE)&gt;32,5,IF(VLOOKUP($A101,Resultaten!$A:$P,15,FALSE)&gt;22,10,IF(VLOOKUP($A101,Resultaten!$A:$P,15,FALSE)&gt;10,15,IF(VLOOKUP($A101,Resultaten!$A:$P,15,FALSE)&gt;6,20,IF(VLOOKUP($A101,Resultaten!$A:$P,15,FALSE)="",0,25)))))</f>
        <v>0</v>
      </c>
      <c r="I101" s="38">
        <f>IF(VLOOKUP($A101,Resultaten!$A:$P,8,FALSE)&gt;32,1,IF(VLOOKUP($A101,Resultaten!$A:$P,8,FALSE)&gt;22,2,IF(VLOOKUP($A101,Resultaten!$A:$P,8,FALSE)&gt;10,3,IF(VLOOKUP($A101,Resultaten!$A:$P,8,FALSE)&gt;6,4,IF(VLOOKUP($A101,Resultaten!$A:$P,8,FALSE)="",0,5)))))</f>
        <v>0</v>
      </c>
      <c r="J101" s="38">
        <f>IF(ISERROR(VLOOKUP($A101,BNT!$A:$H,8,FALSE)=TRUE),0,IF(VLOOKUP($A101,BNT!$A:$H,8,FALSE)="JA",2,0))</f>
        <v>0</v>
      </c>
      <c r="K101" s="38">
        <f>IF(ISERROR(VLOOKUP($A101,BNT!$A:$H,6,FALSE)=TRUE),0,IF(VLOOKUP($A101,BNT!$A:$H,6,FALSE)="JA",1,0))</f>
        <v>0</v>
      </c>
      <c r="L101" s="52">
        <f t="shared" si="2"/>
        <v>15</v>
      </c>
      <c r="M101" s="12">
        <f>IF(VLOOKUP($A101,Resultaten!$A:$P,15,FALSE)&gt;32,5,IF(VLOOKUP($A101,Resultaten!$A:$P,15,FALSE)&gt;22,10,IF(VLOOKUP($A101,Resultaten!$A:$P,15,FALSE)&gt;10,15,IF(VLOOKUP($A101,Resultaten!$A:$P,15,FALSE)&gt;6,20,IF(VLOOKUP($A101,Resultaten!$A:$P,15,FALSE)="",0,25)))))</f>
        <v>0</v>
      </c>
      <c r="N101" s="12">
        <f>IF(VLOOKUP($A101,Resultaten!$A:$P,16,FALSE)&gt;32,5,IF(VLOOKUP($A101,Resultaten!$A:$P,16,FALSE)&gt;22,10,IF(VLOOKUP($A101,Resultaten!$A:$P,16,FALSE)&gt;10,15,IF(VLOOKUP($A101,Resultaten!$A:$P,16,FALSE)&gt;6,20,IF(VLOOKUP($A101,Resultaten!$A:$P,16,FALSE)="",0,25)))))</f>
        <v>0</v>
      </c>
      <c r="O101" s="12">
        <f>IF(VLOOKUP($A101,Resultaten!$A:$P,9,FALSE)&gt;32,2,IF(VLOOKUP($A101,Resultaten!$A:$P,9,FALSE)&gt;22,4,IF(VLOOKUP($A101,Resultaten!$A:$P,9,FALSE)&gt;10,6,IF(VLOOKUP($A101,Resultaten!$A:$P,9,FALSE)&gt;6,8,IF(VLOOKUP($A101,Resultaten!$A:$P,9,FALSE)="",0,10)))))</f>
        <v>0</v>
      </c>
      <c r="P101" s="12">
        <f>IF(ISERROR(VLOOKUP($A101,BNT!$A:$H,7,FALSE)=TRUE),0,IF(VLOOKUP($A101,BNT!$A:$H,7,FALSE)="JA",2,0))</f>
        <v>0</v>
      </c>
      <c r="Q101" s="14">
        <f t="shared" si="3"/>
        <v>15</v>
      </c>
    </row>
    <row r="102" spans="1:17" x14ac:dyDescent="0.25">
      <c r="A102" s="25">
        <v>1518</v>
      </c>
      <c r="B102" s="25" t="str">
        <f>VLOOKUP($A102,Para!$D$1:$E$996,2,FALSE)</f>
        <v>Guco Lier</v>
      </c>
      <c r="C102" s="18">
        <f>VLOOKUP($A102,'Score Algemeen'!$A$3:$S$968,5,FALSE)</f>
        <v>10</v>
      </c>
      <c r="D102" s="18">
        <f>VLOOKUP($A102,'Score Algemeen'!$A:$S,15,FALSE)</f>
        <v>5</v>
      </c>
      <c r="E102" s="18">
        <f>VLOOKUP($A102,'Score Algemeen'!$A:$S,19,FALSE)</f>
        <v>8</v>
      </c>
      <c r="F102" s="38">
        <f>IF(VLOOKUP($A102,Resultaten!$A:$P,14,FALSE)&gt;32,5,IF(VLOOKUP($A102,Resultaten!$A:$P,14,FALSE)&gt;22,10,IF(VLOOKUP($A102,Resultaten!$A:$P,14,FALSE)&gt;10,15,IF(VLOOKUP($A102,Resultaten!$A:$P,14,FALSE)&gt;6,20,IF(VLOOKUP($A102,Resultaten!$A:$P,14,FALSE)="",0,25)))))</f>
        <v>0</v>
      </c>
      <c r="G102" s="38">
        <f>IF(VLOOKUP($A102,Resultaten!$A:$P,7,FALSE)&gt;32,1,IF(VLOOKUP($A102,Resultaten!$A:$P,7,FALSE)&gt;22,2,IF(VLOOKUP($A102,Resultaten!$A:$P,7,FALSE)&gt;10,3,IF(VLOOKUP($A102,Resultaten!$A:$P,7,FALSE)&gt;6,4,IF(VLOOKUP($A102,Resultaten!$A:$P,7,FALSE)="",0,5)))))</f>
        <v>1</v>
      </c>
      <c r="H102" s="38">
        <f>IF(VLOOKUP($A102,Resultaten!$A:$P,15,FALSE)&gt;32,5,IF(VLOOKUP($A102,Resultaten!$A:$P,15,FALSE)&gt;22,10,IF(VLOOKUP($A102,Resultaten!$A:$P,15,FALSE)&gt;10,15,IF(VLOOKUP($A102,Resultaten!$A:$P,15,FALSE)&gt;6,20,IF(VLOOKUP($A102,Resultaten!$A:$P,15,FALSE)="",0,25)))))</f>
        <v>0</v>
      </c>
      <c r="I102" s="38">
        <f>IF(VLOOKUP($A102,Resultaten!$A:$P,8,FALSE)&gt;32,1,IF(VLOOKUP($A102,Resultaten!$A:$P,8,FALSE)&gt;22,2,IF(VLOOKUP($A102,Resultaten!$A:$P,8,FALSE)&gt;10,3,IF(VLOOKUP($A102,Resultaten!$A:$P,8,FALSE)&gt;6,4,IF(VLOOKUP($A102,Resultaten!$A:$P,8,FALSE)="",0,5)))))</f>
        <v>0</v>
      </c>
      <c r="J102" s="38">
        <f>IF(ISERROR(VLOOKUP($A102,BNT!$A:$H,8,FALSE)=TRUE),0,IF(VLOOKUP($A102,BNT!$A:$H,8,FALSE)="JA",2,0))</f>
        <v>0</v>
      </c>
      <c r="K102" s="38">
        <f>IF(ISERROR(VLOOKUP($A102,BNT!$A:$H,6,FALSE)=TRUE),0,IF(VLOOKUP($A102,BNT!$A:$H,6,FALSE)="JA",1,0))</f>
        <v>0</v>
      </c>
      <c r="L102" s="52">
        <f t="shared" si="2"/>
        <v>24</v>
      </c>
      <c r="M102" s="12">
        <f>IF(VLOOKUP($A102,Resultaten!$A:$P,15,FALSE)&gt;32,5,IF(VLOOKUP($A102,Resultaten!$A:$P,15,FALSE)&gt;22,10,IF(VLOOKUP($A102,Resultaten!$A:$P,15,FALSE)&gt;10,15,IF(VLOOKUP($A102,Resultaten!$A:$P,15,FALSE)&gt;6,20,IF(VLOOKUP($A102,Resultaten!$A:$P,15,FALSE)="",0,25)))))</f>
        <v>0</v>
      </c>
      <c r="N102" s="12">
        <f>IF(VLOOKUP($A102,Resultaten!$A:$P,16,FALSE)&gt;32,5,IF(VLOOKUP($A102,Resultaten!$A:$P,16,FALSE)&gt;22,10,IF(VLOOKUP($A102,Resultaten!$A:$P,16,FALSE)&gt;10,15,IF(VLOOKUP($A102,Resultaten!$A:$P,16,FALSE)&gt;6,20,IF(VLOOKUP($A102,Resultaten!$A:$P,16,FALSE)="",0,25)))))</f>
        <v>0</v>
      </c>
      <c r="O102" s="12">
        <f>IF(VLOOKUP($A102,Resultaten!$A:$P,9,FALSE)&gt;32,2,IF(VLOOKUP($A102,Resultaten!$A:$P,9,FALSE)&gt;22,4,IF(VLOOKUP($A102,Resultaten!$A:$P,9,FALSE)&gt;10,6,IF(VLOOKUP($A102,Resultaten!$A:$P,9,FALSE)&gt;6,8,IF(VLOOKUP($A102,Resultaten!$A:$P,9,FALSE)="",0,10)))))</f>
        <v>2</v>
      </c>
      <c r="P102" s="12">
        <f>IF(ISERROR(VLOOKUP($A102,BNT!$A:$H,7,FALSE)=TRUE),0,IF(VLOOKUP($A102,BNT!$A:$H,7,FALSE)="JA",2,0))</f>
        <v>0</v>
      </c>
      <c r="Q102" s="14">
        <f t="shared" si="3"/>
        <v>25</v>
      </c>
    </row>
    <row r="103" spans="1:17" x14ac:dyDescent="0.25">
      <c r="A103" s="25">
        <v>1519</v>
      </c>
      <c r="B103" s="25" t="str">
        <f>VLOOKUP($A103,Para!$D$1:$E$996,2,FALSE)</f>
        <v>Dynamo Bertem</v>
      </c>
      <c r="C103" s="18">
        <f>VLOOKUP($A103,'Score Algemeen'!$A$3:$S$968,5,FALSE)</f>
        <v>10</v>
      </c>
      <c r="D103" s="18">
        <f>VLOOKUP($A103,'Score Algemeen'!$A:$S,15,FALSE)</f>
        <v>3</v>
      </c>
      <c r="E103" s="18">
        <f>VLOOKUP($A103,'Score Algemeen'!$A:$S,19,FALSE)</f>
        <v>5</v>
      </c>
      <c r="F103" s="38">
        <f>IF(VLOOKUP($A103,Resultaten!$A:$P,14,FALSE)&gt;32,5,IF(VLOOKUP($A103,Resultaten!$A:$P,14,FALSE)&gt;22,10,IF(VLOOKUP($A103,Resultaten!$A:$P,14,FALSE)&gt;10,15,IF(VLOOKUP($A103,Resultaten!$A:$P,14,FALSE)&gt;6,20,IF(VLOOKUP($A103,Resultaten!$A:$P,14,FALSE)="",0,25)))))</f>
        <v>0</v>
      </c>
      <c r="G103" s="38">
        <f>IF(VLOOKUP($A103,Resultaten!$A:$P,7,FALSE)&gt;32,1,IF(VLOOKUP($A103,Resultaten!$A:$P,7,FALSE)&gt;22,2,IF(VLOOKUP($A103,Resultaten!$A:$P,7,FALSE)&gt;10,3,IF(VLOOKUP($A103,Resultaten!$A:$P,7,FALSE)&gt;6,4,IF(VLOOKUP($A103,Resultaten!$A:$P,7,FALSE)="",0,5)))))</f>
        <v>0</v>
      </c>
      <c r="H103" s="38">
        <f>IF(VLOOKUP($A103,Resultaten!$A:$P,15,FALSE)&gt;32,5,IF(VLOOKUP($A103,Resultaten!$A:$P,15,FALSE)&gt;22,10,IF(VLOOKUP($A103,Resultaten!$A:$P,15,FALSE)&gt;10,15,IF(VLOOKUP($A103,Resultaten!$A:$P,15,FALSE)&gt;6,20,IF(VLOOKUP($A103,Resultaten!$A:$P,15,FALSE)="",0,25)))))</f>
        <v>0</v>
      </c>
      <c r="I103" s="38">
        <f>IF(VLOOKUP($A103,Resultaten!$A:$P,8,FALSE)&gt;32,1,IF(VLOOKUP($A103,Resultaten!$A:$P,8,FALSE)&gt;22,2,IF(VLOOKUP($A103,Resultaten!$A:$P,8,FALSE)&gt;10,3,IF(VLOOKUP($A103,Resultaten!$A:$P,8,FALSE)&gt;6,4,IF(VLOOKUP($A103,Resultaten!$A:$P,8,FALSE)="",0,5)))))</f>
        <v>0</v>
      </c>
      <c r="J103" s="38">
        <f>IF(ISERROR(VLOOKUP($A103,BNT!$A:$H,8,FALSE)=TRUE),0,IF(VLOOKUP($A103,BNT!$A:$H,8,FALSE)="JA",2,0))</f>
        <v>0</v>
      </c>
      <c r="K103" s="38">
        <f>IF(ISERROR(VLOOKUP($A103,BNT!$A:$H,6,FALSE)=TRUE),0,IF(VLOOKUP($A103,BNT!$A:$H,6,FALSE)="JA",1,0))</f>
        <v>0</v>
      </c>
      <c r="L103" s="52">
        <f t="shared" si="2"/>
        <v>18</v>
      </c>
      <c r="M103" s="12">
        <f>IF(VLOOKUP($A103,Resultaten!$A:$P,15,FALSE)&gt;32,5,IF(VLOOKUP($A103,Resultaten!$A:$P,15,FALSE)&gt;22,10,IF(VLOOKUP($A103,Resultaten!$A:$P,15,FALSE)&gt;10,15,IF(VLOOKUP($A103,Resultaten!$A:$P,15,FALSE)&gt;6,20,IF(VLOOKUP($A103,Resultaten!$A:$P,15,FALSE)="",0,25)))))</f>
        <v>0</v>
      </c>
      <c r="N103" s="12">
        <f>IF(VLOOKUP($A103,Resultaten!$A:$P,16,FALSE)&gt;32,5,IF(VLOOKUP($A103,Resultaten!$A:$P,16,FALSE)&gt;22,10,IF(VLOOKUP($A103,Resultaten!$A:$P,16,FALSE)&gt;10,15,IF(VLOOKUP($A103,Resultaten!$A:$P,16,FALSE)&gt;6,20,IF(VLOOKUP($A103,Resultaten!$A:$P,16,FALSE)="",0,25)))))</f>
        <v>0</v>
      </c>
      <c r="O103" s="12">
        <f>IF(VLOOKUP($A103,Resultaten!$A:$P,9,FALSE)&gt;32,2,IF(VLOOKUP($A103,Resultaten!$A:$P,9,FALSE)&gt;22,4,IF(VLOOKUP($A103,Resultaten!$A:$P,9,FALSE)&gt;10,6,IF(VLOOKUP($A103,Resultaten!$A:$P,9,FALSE)&gt;6,8,IF(VLOOKUP($A103,Resultaten!$A:$P,9,FALSE)="",0,10)))))</f>
        <v>0</v>
      </c>
      <c r="P103" s="12">
        <f>IF(ISERROR(VLOOKUP($A103,BNT!$A:$H,7,FALSE)=TRUE),0,IF(VLOOKUP($A103,BNT!$A:$H,7,FALSE)="JA",2,0))</f>
        <v>0</v>
      </c>
      <c r="Q103" s="14">
        <f t="shared" si="3"/>
        <v>18</v>
      </c>
    </row>
    <row r="104" spans="1:17" x14ac:dyDescent="0.25">
      <c r="A104" s="25">
        <v>1526</v>
      </c>
      <c r="B104" s="25" t="str">
        <f>VLOOKUP($A104,Para!$D$1:$E$996,2,FALSE)</f>
        <v>Koninklijke Remant Basics Melsele-Beveren</v>
      </c>
      <c r="C104" s="18">
        <f>VLOOKUP($A104,'Score Algemeen'!$A$3:$S$968,5,FALSE)</f>
        <v>10</v>
      </c>
      <c r="D104" s="18">
        <f>VLOOKUP($A104,'Score Algemeen'!$A:$S,15,FALSE)</f>
        <v>8</v>
      </c>
      <c r="E104" s="18">
        <f>VLOOKUP($A104,'Score Algemeen'!$A:$S,19,FALSE)</f>
        <v>8</v>
      </c>
      <c r="F104" s="38">
        <f>IF(VLOOKUP($A104,Resultaten!$A:$P,14,FALSE)&gt;32,5,IF(VLOOKUP($A104,Resultaten!$A:$P,14,FALSE)&gt;22,10,IF(VLOOKUP($A104,Resultaten!$A:$P,14,FALSE)&gt;10,15,IF(VLOOKUP($A104,Resultaten!$A:$P,14,FALSE)&gt;6,20,IF(VLOOKUP($A104,Resultaten!$A:$P,14,FALSE)="",0,25)))))</f>
        <v>5</v>
      </c>
      <c r="G104" s="38">
        <f>IF(VLOOKUP($A104,Resultaten!$A:$P,7,FALSE)&gt;32,1,IF(VLOOKUP($A104,Resultaten!$A:$P,7,FALSE)&gt;22,2,IF(VLOOKUP($A104,Resultaten!$A:$P,7,FALSE)&gt;10,3,IF(VLOOKUP($A104,Resultaten!$A:$P,7,FALSE)&gt;6,4,IF(VLOOKUP($A104,Resultaten!$A:$P,7,FALSE)="",0,5)))))</f>
        <v>1</v>
      </c>
      <c r="H104" s="38">
        <f>IF(VLOOKUP($A104,Resultaten!$A:$P,15,FALSE)&gt;32,5,IF(VLOOKUP($A104,Resultaten!$A:$P,15,FALSE)&gt;22,10,IF(VLOOKUP($A104,Resultaten!$A:$P,15,FALSE)&gt;10,15,IF(VLOOKUP($A104,Resultaten!$A:$P,15,FALSE)&gt;6,20,IF(VLOOKUP($A104,Resultaten!$A:$P,15,FALSE)="",0,25)))))</f>
        <v>5</v>
      </c>
      <c r="I104" s="38">
        <f>IF(VLOOKUP($A104,Resultaten!$A:$P,8,FALSE)&gt;32,1,IF(VLOOKUP($A104,Resultaten!$A:$P,8,FALSE)&gt;22,2,IF(VLOOKUP($A104,Resultaten!$A:$P,8,FALSE)&gt;10,3,IF(VLOOKUP($A104,Resultaten!$A:$P,8,FALSE)&gt;6,4,IF(VLOOKUP($A104,Resultaten!$A:$P,8,FALSE)="",0,5)))))</f>
        <v>1</v>
      </c>
      <c r="J104" s="38">
        <f>IF(ISERROR(VLOOKUP($A104,BNT!$A:$H,8,FALSE)=TRUE),0,IF(VLOOKUP($A104,BNT!$A:$H,8,FALSE)="JA",2,0))</f>
        <v>0</v>
      </c>
      <c r="K104" s="38">
        <f>IF(ISERROR(VLOOKUP($A104,BNT!$A:$H,6,FALSE)=TRUE),0,IF(VLOOKUP($A104,BNT!$A:$H,6,FALSE)="JA",1,0))</f>
        <v>0</v>
      </c>
      <c r="L104" s="52">
        <f t="shared" si="2"/>
        <v>38</v>
      </c>
      <c r="M104" s="12">
        <f>IF(VLOOKUP($A104,Resultaten!$A:$P,15,FALSE)&gt;32,5,IF(VLOOKUP($A104,Resultaten!$A:$P,15,FALSE)&gt;22,10,IF(VLOOKUP($A104,Resultaten!$A:$P,15,FALSE)&gt;10,15,IF(VLOOKUP($A104,Resultaten!$A:$P,15,FALSE)&gt;6,20,IF(VLOOKUP($A104,Resultaten!$A:$P,15,FALSE)="",0,25)))))</f>
        <v>5</v>
      </c>
      <c r="N104" s="12">
        <f>IF(VLOOKUP($A104,Resultaten!$A:$P,16,FALSE)&gt;32,5,IF(VLOOKUP($A104,Resultaten!$A:$P,16,FALSE)&gt;22,10,IF(VLOOKUP($A104,Resultaten!$A:$P,16,FALSE)&gt;10,15,IF(VLOOKUP($A104,Resultaten!$A:$P,16,FALSE)&gt;6,20,IF(VLOOKUP($A104,Resultaten!$A:$P,16,FALSE)="",0,25)))))</f>
        <v>0</v>
      </c>
      <c r="O104" s="12">
        <f>IF(VLOOKUP($A104,Resultaten!$A:$P,9,FALSE)&gt;32,2,IF(VLOOKUP($A104,Resultaten!$A:$P,9,FALSE)&gt;22,4,IF(VLOOKUP($A104,Resultaten!$A:$P,9,FALSE)&gt;10,6,IF(VLOOKUP($A104,Resultaten!$A:$P,9,FALSE)&gt;6,8,IF(VLOOKUP($A104,Resultaten!$A:$P,9,FALSE)="",0,10)))))</f>
        <v>0</v>
      </c>
      <c r="P104" s="12">
        <f>IF(ISERROR(VLOOKUP($A104,BNT!$A:$H,7,FALSE)=TRUE),0,IF(VLOOKUP($A104,BNT!$A:$H,7,FALSE)="JA",2,0))</f>
        <v>0</v>
      </c>
      <c r="Q104" s="14">
        <f t="shared" si="3"/>
        <v>31</v>
      </c>
    </row>
    <row r="105" spans="1:17" x14ac:dyDescent="0.25">
      <c r="A105" s="25">
        <v>1545</v>
      </c>
      <c r="B105" s="25" t="str">
        <f>VLOOKUP($A105,Para!$D$1:$E$996,2,FALSE)</f>
        <v>Jets Basket Zaventem</v>
      </c>
      <c r="C105" s="18">
        <f>VLOOKUP($A105,'Score Algemeen'!$A$3:$S$968,5,FALSE)</f>
        <v>10</v>
      </c>
      <c r="D105" s="18">
        <f>VLOOKUP($A105,'Score Algemeen'!$A:$S,15,FALSE)</f>
        <v>4</v>
      </c>
      <c r="E105" s="18">
        <f>VLOOKUP($A105,'Score Algemeen'!$A:$S,19,FALSE)</f>
        <v>5</v>
      </c>
      <c r="F105" s="38">
        <f>IF(VLOOKUP($A105,Resultaten!$A:$P,14,FALSE)&gt;32,5,IF(VLOOKUP($A105,Resultaten!$A:$P,14,FALSE)&gt;22,10,IF(VLOOKUP($A105,Resultaten!$A:$P,14,FALSE)&gt;10,15,IF(VLOOKUP($A105,Resultaten!$A:$P,14,FALSE)&gt;6,20,IF(VLOOKUP($A105,Resultaten!$A:$P,14,FALSE)="",0,25)))))</f>
        <v>5</v>
      </c>
      <c r="G105" s="38">
        <f>IF(VLOOKUP($A105,Resultaten!$A:$P,7,FALSE)&gt;32,1,IF(VLOOKUP($A105,Resultaten!$A:$P,7,FALSE)&gt;22,2,IF(VLOOKUP($A105,Resultaten!$A:$P,7,FALSE)&gt;10,3,IF(VLOOKUP($A105,Resultaten!$A:$P,7,FALSE)&gt;6,4,IF(VLOOKUP($A105,Resultaten!$A:$P,7,FALSE)="",0,5)))))</f>
        <v>0</v>
      </c>
      <c r="H105" s="38">
        <f>IF(VLOOKUP($A105,Resultaten!$A:$P,15,FALSE)&gt;32,5,IF(VLOOKUP($A105,Resultaten!$A:$P,15,FALSE)&gt;22,10,IF(VLOOKUP($A105,Resultaten!$A:$P,15,FALSE)&gt;10,15,IF(VLOOKUP($A105,Resultaten!$A:$P,15,FALSE)&gt;6,20,IF(VLOOKUP($A105,Resultaten!$A:$P,15,FALSE)="",0,25)))))</f>
        <v>0</v>
      </c>
      <c r="I105" s="38">
        <f>IF(VLOOKUP($A105,Resultaten!$A:$P,8,FALSE)&gt;32,1,IF(VLOOKUP($A105,Resultaten!$A:$P,8,FALSE)&gt;22,2,IF(VLOOKUP($A105,Resultaten!$A:$P,8,FALSE)&gt;10,3,IF(VLOOKUP($A105,Resultaten!$A:$P,8,FALSE)&gt;6,4,IF(VLOOKUP($A105,Resultaten!$A:$P,8,FALSE)="",0,5)))))</f>
        <v>1</v>
      </c>
      <c r="J105" s="38">
        <f>IF(ISERROR(VLOOKUP($A105,BNT!$A:$H,8,FALSE)=TRUE),0,IF(VLOOKUP($A105,BNT!$A:$H,8,FALSE)="JA",2,0))</f>
        <v>0</v>
      </c>
      <c r="K105" s="38">
        <f>IF(ISERROR(VLOOKUP($A105,BNT!$A:$H,6,FALSE)=TRUE),0,IF(VLOOKUP($A105,BNT!$A:$H,6,FALSE)="JA",1,0))</f>
        <v>0</v>
      </c>
      <c r="L105" s="52">
        <f t="shared" si="2"/>
        <v>25</v>
      </c>
      <c r="M105" s="12">
        <f>IF(VLOOKUP($A105,Resultaten!$A:$P,15,FALSE)&gt;32,5,IF(VLOOKUP($A105,Resultaten!$A:$P,15,FALSE)&gt;22,10,IF(VLOOKUP($A105,Resultaten!$A:$P,15,FALSE)&gt;10,15,IF(VLOOKUP($A105,Resultaten!$A:$P,15,FALSE)&gt;6,20,IF(VLOOKUP($A105,Resultaten!$A:$P,15,FALSE)="",0,25)))))</f>
        <v>0</v>
      </c>
      <c r="N105" s="12">
        <f>IF(VLOOKUP($A105,Resultaten!$A:$P,16,FALSE)&gt;32,5,IF(VLOOKUP($A105,Resultaten!$A:$P,16,FALSE)&gt;22,10,IF(VLOOKUP($A105,Resultaten!$A:$P,16,FALSE)&gt;10,15,IF(VLOOKUP($A105,Resultaten!$A:$P,16,FALSE)&gt;6,20,IF(VLOOKUP($A105,Resultaten!$A:$P,16,FALSE)="",0,25)))))</f>
        <v>0</v>
      </c>
      <c r="O105" s="12">
        <f>IF(VLOOKUP($A105,Resultaten!$A:$P,9,FALSE)&gt;32,2,IF(VLOOKUP($A105,Resultaten!$A:$P,9,FALSE)&gt;22,4,IF(VLOOKUP($A105,Resultaten!$A:$P,9,FALSE)&gt;10,6,IF(VLOOKUP($A105,Resultaten!$A:$P,9,FALSE)&gt;6,8,IF(VLOOKUP($A105,Resultaten!$A:$P,9,FALSE)="",0,10)))))</f>
        <v>0</v>
      </c>
      <c r="P105" s="12">
        <f>IF(ISERROR(VLOOKUP($A105,BNT!$A:$H,7,FALSE)=TRUE),0,IF(VLOOKUP($A105,BNT!$A:$H,7,FALSE)="JA",2,0))</f>
        <v>0</v>
      </c>
      <c r="Q105" s="14">
        <f t="shared" si="3"/>
        <v>19</v>
      </c>
    </row>
    <row r="106" spans="1:17" x14ac:dyDescent="0.25">
      <c r="A106" s="25">
        <v>1571</v>
      </c>
      <c r="B106" s="25" t="str">
        <f>VLOOKUP($A106,Para!$D$1:$E$996,2,FALSE)</f>
        <v>Onderons Grembergen</v>
      </c>
      <c r="C106" s="18">
        <f>VLOOKUP($A106,'Score Algemeen'!$A$3:$S$968,5,FALSE)</f>
        <v>10</v>
      </c>
      <c r="D106" s="18">
        <f>VLOOKUP($A106,'Score Algemeen'!$A:$S,15,FALSE)</f>
        <v>2</v>
      </c>
      <c r="E106" s="18">
        <f>VLOOKUP($A106,'Score Algemeen'!$A:$S,19,FALSE)</f>
        <v>8</v>
      </c>
      <c r="F106" s="38">
        <f>IF(VLOOKUP($A106,Resultaten!$A:$P,14,FALSE)&gt;32,5,IF(VLOOKUP($A106,Resultaten!$A:$P,14,FALSE)&gt;22,10,IF(VLOOKUP($A106,Resultaten!$A:$P,14,FALSE)&gt;10,15,IF(VLOOKUP($A106,Resultaten!$A:$P,14,FALSE)&gt;6,20,IF(VLOOKUP($A106,Resultaten!$A:$P,14,FALSE)="",0,25)))))</f>
        <v>0</v>
      </c>
      <c r="G106" s="38">
        <f>IF(VLOOKUP($A106,Resultaten!$A:$P,7,FALSE)&gt;32,1,IF(VLOOKUP($A106,Resultaten!$A:$P,7,FALSE)&gt;22,2,IF(VLOOKUP($A106,Resultaten!$A:$P,7,FALSE)&gt;10,3,IF(VLOOKUP($A106,Resultaten!$A:$P,7,FALSE)&gt;6,4,IF(VLOOKUP($A106,Resultaten!$A:$P,7,FALSE)="",0,5)))))</f>
        <v>0</v>
      </c>
      <c r="H106" s="38">
        <f>IF(VLOOKUP($A106,Resultaten!$A:$P,15,FALSE)&gt;32,5,IF(VLOOKUP($A106,Resultaten!$A:$P,15,FALSE)&gt;22,10,IF(VLOOKUP($A106,Resultaten!$A:$P,15,FALSE)&gt;10,15,IF(VLOOKUP($A106,Resultaten!$A:$P,15,FALSE)&gt;6,20,IF(VLOOKUP($A106,Resultaten!$A:$P,15,FALSE)="",0,25)))))</f>
        <v>0</v>
      </c>
      <c r="I106" s="38">
        <f>IF(VLOOKUP($A106,Resultaten!$A:$P,8,FALSE)&gt;32,1,IF(VLOOKUP($A106,Resultaten!$A:$P,8,FALSE)&gt;22,2,IF(VLOOKUP($A106,Resultaten!$A:$P,8,FALSE)&gt;10,3,IF(VLOOKUP($A106,Resultaten!$A:$P,8,FALSE)&gt;6,4,IF(VLOOKUP($A106,Resultaten!$A:$P,8,FALSE)="",0,5)))))</f>
        <v>0</v>
      </c>
      <c r="J106" s="38">
        <f>IF(ISERROR(VLOOKUP($A106,BNT!$A:$H,8,FALSE)=TRUE),0,IF(VLOOKUP($A106,BNT!$A:$H,8,FALSE)="JA",2,0))</f>
        <v>0</v>
      </c>
      <c r="K106" s="38">
        <f>IF(ISERROR(VLOOKUP($A106,BNT!$A:$H,6,FALSE)=TRUE),0,IF(VLOOKUP($A106,BNT!$A:$H,6,FALSE)="JA",1,0))</f>
        <v>0</v>
      </c>
      <c r="L106" s="52">
        <f t="shared" si="2"/>
        <v>20</v>
      </c>
      <c r="M106" s="12">
        <f>IF(VLOOKUP($A106,Resultaten!$A:$P,15,FALSE)&gt;32,5,IF(VLOOKUP($A106,Resultaten!$A:$P,15,FALSE)&gt;22,10,IF(VLOOKUP($A106,Resultaten!$A:$P,15,FALSE)&gt;10,15,IF(VLOOKUP($A106,Resultaten!$A:$P,15,FALSE)&gt;6,20,IF(VLOOKUP($A106,Resultaten!$A:$P,15,FALSE)="",0,25)))))</f>
        <v>0</v>
      </c>
      <c r="N106" s="12">
        <f>IF(VLOOKUP($A106,Resultaten!$A:$P,16,FALSE)&gt;32,5,IF(VLOOKUP($A106,Resultaten!$A:$P,16,FALSE)&gt;22,10,IF(VLOOKUP($A106,Resultaten!$A:$P,16,FALSE)&gt;10,15,IF(VLOOKUP($A106,Resultaten!$A:$P,16,FALSE)&gt;6,20,IF(VLOOKUP($A106,Resultaten!$A:$P,16,FALSE)="",0,25)))))</f>
        <v>0</v>
      </c>
      <c r="O106" s="12">
        <f>IF(VLOOKUP($A106,Resultaten!$A:$P,9,FALSE)&gt;32,2,IF(VLOOKUP($A106,Resultaten!$A:$P,9,FALSE)&gt;22,4,IF(VLOOKUP($A106,Resultaten!$A:$P,9,FALSE)&gt;10,6,IF(VLOOKUP($A106,Resultaten!$A:$P,9,FALSE)&gt;6,8,IF(VLOOKUP($A106,Resultaten!$A:$P,9,FALSE)="",0,10)))))</f>
        <v>0</v>
      </c>
      <c r="P106" s="12">
        <f>IF(ISERROR(VLOOKUP($A106,BNT!$A:$H,7,FALSE)=TRUE),0,IF(VLOOKUP($A106,BNT!$A:$H,7,FALSE)="JA",2,0))</f>
        <v>0</v>
      </c>
      <c r="Q106" s="14">
        <f t="shared" si="3"/>
        <v>20</v>
      </c>
    </row>
    <row r="107" spans="1:17" x14ac:dyDescent="0.25">
      <c r="A107" s="25">
        <v>1580</v>
      </c>
      <c r="B107" s="25" t="str">
        <f>VLOOKUP($A107,Para!$D$1:$E$996,2,FALSE)</f>
        <v>BC Lede</v>
      </c>
      <c r="C107" s="18">
        <f>VLOOKUP($A107,'Score Algemeen'!$A$3:$S$968,5,FALSE)</f>
        <v>10</v>
      </c>
      <c r="D107" s="18">
        <f>VLOOKUP($A107,'Score Algemeen'!$A:$S,15,FALSE)</f>
        <v>3</v>
      </c>
      <c r="E107" s="18">
        <f>VLOOKUP($A107,'Score Algemeen'!$A:$S,19,FALSE)</f>
        <v>7</v>
      </c>
      <c r="F107" s="38">
        <f>IF(VLOOKUP($A107,Resultaten!$A:$P,14,FALSE)&gt;32,5,IF(VLOOKUP($A107,Resultaten!$A:$P,14,FALSE)&gt;22,10,IF(VLOOKUP($A107,Resultaten!$A:$P,14,FALSE)&gt;10,15,IF(VLOOKUP($A107,Resultaten!$A:$P,14,FALSE)&gt;6,20,IF(VLOOKUP($A107,Resultaten!$A:$P,14,FALSE)="",0,25)))))</f>
        <v>0</v>
      </c>
      <c r="G107" s="38">
        <f>IF(VLOOKUP($A107,Resultaten!$A:$P,7,FALSE)&gt;32,1,IF(VLOOKUP($A107,Resultaten!$A:$P,7,FALSE)&gt;22,2,IF(VLOOKUP($A107,Resultaten!$A:$P,7,FALSE)&gt;10,3,IF(VLOOKUP($A107,Resultaten!$A:$P,7,FALSE)&gt;6,4,IF(VLOOKUP($A107,Resultaten!$A:$P,7,FALSE)="",0,5)))))</f>
        <v>0</v>
      </c>
      <c r="H107" s="38">
        <f>IF(VLOOKUP($A107,Resultaten!$A:$P,15,FALSE)&gt;32,5,IF(VLOOKUP($A107,Resultaten!$A:$P,15,FALSE)&gt;22,10,IF(VLOOKUP($A107,Resultaten!$A:$P,15,FALSE)&gt;10,15,IF(VLOOKUP($A107,Resultaten!$A:$P,15,FALSE)&gt;6,20,IF(VLOOKUP($A107,Resultaten!$A:$P,15,FALSE)="",0,25)))))</f>
        <v>0</v>
      </c>
      <c r="I107" s="38">
        <f>IF(VLOOKUP($A107,Resultaten!$A:$P,8,FALSE)&gt;32,1,IF(VLOOKUP($A107,Resultaten!$A:$P,8,FALSE)&gt;22,2,IF(VLOOKUP($A107,Resultaten!$A:$P,8,FALSE)&gt;10,3,IF(VLOOKUP($A107,Resultaten!$A:$P,8,FALSE)&gt;6,4,IF(VLOOKUP($A107,Resultaten!$A:$P,8,FALSE)="",0,5)))))</f>
        <v>0</v>
      </c>
      <c r="J107" s="38">
        <f>IF(ISERROR(VLOOKUP($A107,BNT!$A:$H,8,FALSE)=TRUE),0,IF(VLOOKUP($A107,BNT!$A:$H,8,FALSE)="JA",2,0))</f>
        <v>0</v>
      </c>
      <c r="K107" s="38">
        <f>IF(ISERROR(VLOOKUP($A107,BNT!$A:$H,6,FALSE)=TRUE),0,IF(VLOOKUP($A107,BNT!$A:$H,6,FALSE)="JA",1,0))</f>
        <v>0</v>
      </c>
      <c r="L107" s="52">
        <f t="shared" si="2"/>
        <v>20</v>
      </c>
      <c r="M107" s="12">
        <f>IF(VLOOKUP($A107,Resultaten!$A:$P,15,FALSE)&gt;32,5,IF(VLOOKUP($A107,Resultaten!$A:$P,15,FALSE)&gt;22,10,IF(VLOOKUP($A107,Resultaten!$A:$P,15,FALSE)&gt;10,15,IF(VLOOKUP($A107,Resultaten!$A:$P,15,FALSE)&gt;6,20,IF(VLOOKUP($A107,Resultaten!$A:$P,15,FALSE)="",0,25)))))</f>
        <v>0</v>
      </c>
      <c r="N107" s="12">
        <f>IF(VLOOKUP($A107,Resultaten!$A:$P,16,FALSE)&gt;32,5,IF(VLOOKUP($A107,Resultaten!$A:$P,16,FALSE)&gt;22,10,IF(VLOOKUP($A107,Resultaten!$A:$P,16,FALSE)&gt;10,15,IF(VLOOKUP($A107,Resultaten!$A:$P,16,FALSE)&gt;6,20,IF(VLOOKUP($A107,Resultaten!$A:$P,16,FALSE)="",0,25)))))</f>
        <v>0</v>
      </c>
      <c r="O107" s="12">
        <f>IF(VLOOKUP($A107,Resultaten!$A:$P,9,FALSE)&gt;32,2,IF(VLOOKUP($A107,Resultaten!$A:$P,9,FALSE)&gt;22,4,IF(VLOOKUP($A107,Resultaten!$A:$P,9,FALSE)&gt;10,6,IF(VLOOKUP($A107,Resultaten!$A:$P,9,FALSE)&gt;6,8,IF(VLOOKUP($A107,Resultaten!$A:$P,9,FALSE)="",0,10)))))</f>
        <v>0</v>
      </c>
      <c r="P107" s="12">
        <f>IF(ISERROR(VLOOKUP($A107,BNT!$A:$H,7,FALSE)=TRUE),0,IF(VLOOKUP($A107,BNT!$A:$H,7,FALSE)="JA",2,0))</f>
        <v>0</v>
      </c>
      <c r="Q107" s="14">
        <f t="shared" si="3"/>
        <v>20</v>
      </c>
    </row>
    <row r="108" spans="1:17" x14ac:dyDescent="0.25">
      <c r="A108" s="25">
        <v>1586</v>
      </c>
      <c r="B108" s="25" t="str">
        <f>VLOOKUP($A108,Para!$D$1:$E$996,2,FALSE)</f>
        <v>KBBC Vk Iebac Ieper</v>
      </c>
      <c r="C108" s="18">
        <f>VLOOKUP($A108,'Score Algemeen'!$A$3:$S$968,5,FALSE)</f>
        <v>6</v>
      </c>
      <c r="D108" s="18">
        <f>VLOOKUP($A108,'Score Algemeen'!$A:$S,15,FALSE)</f>
        <v>3</v>
      </c>
      <c r="E108" s="18">
        <f>VLOOKUP($A108,'Score Algemeen'!$A:$S,19,FALSE)</f>
        <v>6</v>
      </c>
      <c r="F108" s="38">
        <f>IF(VLOOKUP($A108,Resultaten!$A:$P,14,FALSE)&gt;32,5,IF(VLOOKUP($A108,Resultaten!$A:$P,14,FALSE)&gt;22,10,IF(VLOOKUP($A108,Resultaten!$A:$P,14,FALSE)&gt;10,15,IF(VLOOKUP($A108,Resultaten!$A:$P,14,FALSE)&gt;6,20,IF(VLOOKUP($A108,Resultaten!$A:$P,14,FALSE)="",0,25)))))</f>
        <v>0</v>
      </c>
      <c r="G108" s="38">
        <f>IF(VLOOKUP($A108,Resultaten!$A:$P,7,FALSE)&gt;32,1,IF(VLOOKUP($A108,Resultaten!$A:$P,7,FALSE)&gt;22,2,IF(VLOOKUP($A108,Resultaten!$A:$P,7,FALSE)&gt;10,3,IF(VLOOKUP($A108,Resultaten!$A:$P,7,FALSE)&gt;6,4,IF(VLOOKUP($A108,Resultaten!$A:$P,7,FALSE)="",0,5)))))</f>
        <v>0</v>
      </c>
      <c r="H108" s="38">
        <f>IF(VLOOKUP($A108,Resultaten!$A:$P,15,FALSE)&gt;32,5,IF(VLOOKUP($A108,Resultaten!$A:$P,15,FALSE)&gt;22,10,IF(VLOOKUP($A108,Resultaten!$A:$P,15,FALSE)&gt;10,15,IF(VLOOKUP($A108,Resultaten!$A:$P,15,FALSE)&gt;6,20,IF(VLOOKUP($A108,Resultaten!$A:$P,15,FALSE)="",0,25)))))</f>
        <v>0</v>
      </c>
      <c r="I108" s="38">
        <f>IF(VLOOKUP($A108,Resultaten!$A:$P,8,FALSE)&gt;32,1,IF(VLOOKUP($A108,Resultaten!$A:$P,8,FALSE)&gt;22,2,IF(VLOOKUP($A108,Resultaten!$A:$P,8,FALSE)&gt;10,3,IF(VLOOKUP($A108,Resultaten!$A:$P,8,FALSE)&gt;6,4,IF(VLOOKUP($A108,Resultaten!$A:$P,8,FALSE)="",0,5)))))</f>
        <v>0</v>
      </c>
      <c r="J108" s="38">
        <f>IF(ISERROR(VLOOKUP($A108,BNT!$A:$H,8,FALSE)=TRUE),0,IF(VLOOKUP($A108,BNT!$A:$H,8,FALSE)="JA",2,0))</f>
        <v>0</v>
      </c>
      <c r="K108" s="38">
        <f>IF(ISERROR(VLOOKUP($A108,BNT!$A:$H,6,FALSE)=TRUE),0,IF(VLOOKUP($A108,BNT!$A:$H,6,FALSE)="JA",1,0))</f>
        <v>0</v>
      </c>
      <c r="L108" s="52">
        <f t="shared" si="2"/>
        <v>15</v>
      </c>
      <c r="M108" s="12">
        <f>IF(VLOOKUP($A108,Resultaten!$A:$P,15,FALSE)&gt;32,5,IF(VLOOKUP($A108,Resultaten!$A:$P,15,FALSE)&gt;22,10,IF(VLOOKUP($A108,Resultaten!$A:$P,15,FALSE)&gt;10,15,IF(VLOOKUP($A108,Resultaten!$A:$P,15,FALSE)&gt;6,20,IF(VLOOKUP($A108,Resultaten!$A:$P,15,FALSE)="",0,25)))))</f>
        <v>0</v>
      </c>
      <c r="N108" s="12">
        <f>IF(VLOOKUP($A108,Resultaten!$A:$P,16,FALSE)&gt;32,5,IF(VLOOKUP($A108,Resultaten!$A:$P,16,FALSE)&gt;22,10,IF(VLOOKUP($A108,Resultaten!$A:$P,16,FALSE)&gt;10,15,IF(VLOOKUP($A108,Resultaten!$A:$P,16,FALSE)&gt;6,20,IF(VLOOKUP($A108,Resultaten!$A:$P,16,FALSE)="",0,25)))))</f>
        <v>0</v>
      </c>
      <c r="O108" s="12">
        <f>IF(VLOOKUP($A108,Resultaten!$A:$P,9,FALSE)&gt;32,2,IF(VLOOKUP($A108,Resultaten!$A:$P,9,FALSE)&gt;22,4,IF(VLOOKUP($A108,Resultaten!$A:$P,9,FALSE)&gt;10,6,IF(VLOOKUP($A108,Resultaten!$A:$P,9,FALSE)&gt;6,8,IF(VLOOKUP($A108,Resultaten!$A:$P,9,FALSE)="",0,10)))))</f>
        <v>0</v>
      </c>
      <c r="P108" s="12">
        <f>IF(ISERROR(VLOOKUP($A108,BNT!$A:$H,7,FALSE)=TRUE),0,IF(VLOOKUP($A108,BNT!$A:$H,7,FALSE)="JA",2,0))</f>
        <v>0</v>
      </c>
      <c r="Q108" s="14">
        <f t="shared" si="3"/>
        <v>15</v>
      </c>
    </row>
    <row r="109" spans="1:17" x14ac:dyDescent="0.25">
      <c r="A109" s="25">
        <v>1596</v>
      </c>
      <c r="B109" s="25" t="str">
        <f>VLOOKUP($A109,Para!$D$1:$E$996,2,FALSE)</f>
        <v>KBBC Racing Brugge</v>
      </c>
      <c r="C109" s="18">
        <f>VLOOKUP($A109,'Score Algemeen'!$A$3:$S$968,5,FALSE)</f>
        <v>10</v>
      </c>
      <c r="D109" s="18">
        <f>VLOOKUP($A109,'Score Algemeen'!$A:$S,15,FALSE)</f>
        <v>5</v>
      </c>
      <c r="E109" s="18">
        <f>VLOOKUP($A109,'Score Algemeen'!$A:$S,19,FALSE)</f>
        <v>4</v>
      </c>
      <c r="F109" s="38">
        <f>IF(VLOOKUP($A109,Resultaten!$A:$P,14,FALSE)&gt;32,5,IF(VLOOKUP($A109,Resultaten!$A:$P,14,FALSE)&gt;22,10,IF(VLOOKUP($A109,Resultaten!$A:$P,14,FALSE)&gt;10,15,IF(VLOOKUP($A109,Resultaten!$A:$P,14,FALSE)&gt;6,20,IF(VLOOKUP($A109,Resultaten!$A:$P,14,FALSE)="",0,25)))))</f>
        <v>0</v>
      </c>
      <c r="G109" s="38">
        <f>IF(VLOOKUP($A109,Resultaten!$A:$P,7,FALSE)&gt;32,1,IF(VLOOKUP($A109,Resultaten!$A:$P,7,FALSE)&gt;22,2,IF(VLOOKUP($A109,Resultaten!$A:$P,7,FALSE)&gt;10,3,IF(VLOOKUP($A109,Resultaten!$A:$P,7,FALSE)&gt;6,4,IF(VLOOKUP($A109,Resultaten!$A:$P,7,FALSE)="",0,5)))))</f>
        <v>0</v>
      </c>
      <c r="H109" s="38">
        <f>IF(VLOOKUP($A109,Resultaten!$A:$P,15,FALSE)&gt;32,5,IF(VLOOKUP($A109,Resultaten!$A:$P,15,FALSE)&gt;22,10,IF(VLOOKUP($A109,Resultaten!$A:$P,15,FALSE)&gt;10,15,IF(VLOOKUP($A109,Resultaten!$A:$P,15,FALSE)&gt;6,20,IF(VLOOKUP($A109,Resultaten!$A:$P,15,FALSE)="",0,25)))))</f>
        <v>0</v>
      </c>
      <c r="I109" s="38">
        <f>IF(VLOOKUP($A109,Resultaten!$A:$P,8,FALSE)&gt;32,1,IF(VLOOKUP($A109,Resultaten!$A:$P,8,FALSE)&gt;22,2,IF(VLOOKUP($A109,Resultaten!$A:$P,8,FALSE)&gt;10,3,IF(VLOOKUP($A109,Resultaten!$A:$P,8,FALSE)&gt;6,4,IF(VLOOKUP($A109,Resultaten!$A:$P,8,FALSE)="",0,5)))))</f>
        <v>0</v>
      </c>
      <c r="J109" s="38">
        <f>IF(ISERROR(VLOOKUP($A109,BNT!$A:$H,8,FALSE)=TRUE),0,IF(VLOOKUP($A109,BNT!$A:$H,8,FALSE)="JA",2,0))</f>
        <v>0</v>
      </c>
      <c r="K109" s="38">
        <f>IF(ISERROR(VLOOKUP($A109,BNT!$A:$H,6,FALSE)=TRUE),0,IF(VLOOKUP($A109,BNT!$A:$H,6,FALSE)="JA",1,0))</f>
        <v>0</v>
      </c>
      <c r="L109" s="52">
        <f t="shared" si="2"/>
        <v>19</v>
      </c>
      <c r="M109" s="12">
        <f>IF(VLOOKUP($A109,Resultaten!$A:$P,15,FALSE)&gt;32,5,IF(VLOOKUP($A109,Resultaten!$A:$P,15,FALSE)&gt;22,10,IF(VLOOKUP($A109,Resultaten!$A:$P,15,FALSE)&gt;10,15,IF(VLOOKUP($A109,Resultaten!$A:$P,15,FALSE)&gt;6,20,IF(VLOOKUP($A109,Resultaten!$A:$P,15,FALSE)="",0,25)))))</f>
        <v>0</v>
      </c>
      <c r="N109" s="12">
        <f>IF(VLOOKUP($A109,Resultaten!$A:$P,16,FALSE)&gt;32,5,IF(VLOOKUP($A109,Resultaten!$A:$P,16,FALSE)&gt;22,10,IF(VLOOKUP($A109,Resultaten!$A:$P,16,FALSE)&gt;10,15,IF(VLOOKUP($A109,Resultaten!$A:$P,16,FALSE)&gt;6,20,IF(VLOOKUP($A109,Resultaten!$A:$P,16,FALSE)="",0,25)))))</f>
        <v>0</v>
      </c>
      <c r="O109" s="12">
        <f>IF(VLOOKUP($A109,Resultaten!$A:$P,9,FALSE)&gt;32,2,IF(VLOOKUP($A109,Resultaten!$A:$P,9,FALSE)&gt;22,4,IF(VLOOKUP($A109,Resultaten!$A:$P,9,FALSE)&gt;10,6,IF(VLOOKUP($A109,Resultaten!$A:$P,9,FALSE)&gt;6,8,IF(VLOOKUP($A109,Resultaten!$A:$P,9,FALSE)="",0,10)))))</f>
        <v>0</v>
      </c>
      <c r="P109" s="12">
        <f>IF(ISERROR(VLOOKUP($A109,BNT!$A:$H,7,FALSE)=TRUE),0,IF(VLOOKUP($A109,BNT!$A:$H,7,FALSE)="JA",2,0))</f>
        <v>0</v>
      </c>
      <c r="Q109" s="14">
        <f t="shared" si="3"/>
        <v>19</v>
      </c>
    </row>
    <row r="110" spans="1:17" x14ac:dyDescent="0.25">
      <c r="A110" s="25">
        <v>1598</v>
      </c>
      <c r="B110" s="25" t="str">
        <f>VLOOKUP($A110,Para!$D$1:$E$996,2,FALSE)</f>
        <v>BBC Wobac Sint-Stevens-Woluwe</v>
      </c>
      <c r="C110" s="18">
        <f>VLOOKUP($A110,'Score Algemeen'!$A$3:$S$968,5,FALSE)</f>
        <v>10</v>
      </c>
      <c r="D110" s="18">
        <f>VLOOKUP($A110,'Score Algemeen'!$A:$S,15,FALSE)</f>
        <v>1</v>
      </c>
      <c r="E110" s="18">
        <f>VLOOKUP($A110,'Score Algemeen'!$A:$S,19,FALSE)</f>
        <v>1</v>
      </c>
      <c r="F110" s="38">
        <f>IF(VLOOKUP($A110,Resultaten!$A:$P,14,FALSE)&gt;32,5,IF(VLOOKUP($A110,Resultaten!$A:$P,14,FALSE)&gt;22,10,IF(VLOOKUP($A110,Resultaten!$A:$P,14,FALSE)&gt;10,15,IF(VLOOKUP($A110,Resultaten!$A:$P,14,FALSE)&gt;6,20,IF(VLOOKUP($A110,Resultaten!$A:$P,14,FALSE)="",0,25)))))</f>
        <v>0</v>
      </c>
      <c r="G110" s="38">
        <f>IF(VLOOKUP($A110,Resultaten!$A:$P,7,FALSE)&gt;32,1,IF(VLOOKUP($A110,Resultaten!$A:$P,7,FALSE)&gt;22,2,IF(VLOOKUP($A110,Resultaten!$A:$P,7,FALSE)&gt;10,3,IF(VLOOKUP($A110,Resultaten!$A:$P,7,FALSE)&gt;6,4,IF(VLOOKUP($A110,Resultaten!$A:$P,7,FALSE)="",0,5)))))</f>
        <v>0</v>
      </c>
      <c r="H110" s="38">
        <f>IF(VLOOKUP($A110,Resultaten!$A:$P,15,FALSE)&gt;32,5,IF(VLOOKUP($A110,Resultaten!$A:$P,15,FALSE)&gt;22,10,IF(VLOOKUP($A110,Resultaten!$A:$P,15,FALSE)&gt;10,15,IF(VLOOKUP($A110,Resultaten!$A:$P,15,FALSE)&gt;6,20,IF(VLOOKUP($A110,Resultaten!$A:$P,15,FALSE)="",0,25)))))</f>
        <v>0</v>
      </c>
      <c r="I110" s="38">
        <f>IF(VLOOKUP($A110,Resultaten!$A:$P,8,FALSE)&gt;32,1,IF(VLOOKUP($A110,Resultaten!$A:$P,8,FALSE)&gt;22,2,IF(VLOOKUP($A110,Resultaten!$A:$P,8,FALSE)&gt;10,3,IF(VLOOKUP($A110,Resultaten!$A:$P,8,FALSE)&gt;6,4,IF(VLOOKUP($A110,Resultaten!$A:$P,8,FALSE)="",0,5)))))</f>
        <v>0</v>
      </c>
      <c r="J110" s="38">
        <f>IF(ISERROR(VLOOKUP($A110,BNT!$A:$H,8,FALSE)=TRUE),0,IF(VLOOKUP($A110,BNT!$A:$H,8,FALSE)="JA",2,0))</f>
        <v>0</v>
      </c>
      <c r="K110" s="38">
        <f>IF(ISERROR(VLOOKUP($A110,BNT!$A:$H,6,FALSE)=TRUE),0,IF(VLOOKUP($A110,BNT!$A:$H,6,FALSE)="JA",1,0))</f>
        <v>0</v>
      </c>
      <c r="L110" s="52">
        <f t="shared" si="2"/>
        <v>12</v>
      </c>
      <c r="M110" s="12">
        <f>IF(VLOOKUP($A110,Resultaten!$A:$P,15,FALSE)&gt;32,5,IF(VLOOKUP($A110,Resultaten!$A:$P,15,FALSE)&gt;22,10,IF(VLOOKUP($A110,Resultaten!$A:$P,15,FALSE)&gt;10,15,IF(VLOOKUP($A110,Resultaten!$A:$P,15,FALSE)&gt;6,20,IF(VLOOKUP($A110,Resultaten!$A:$P,15,FALSE)="",0,25)))))</f>
        <v>0</v>
      </c>
      <c r="N110" s="12">
        <f>IF(VLOOKUP($A110,Resultaten!$A:$P,16,FALSE)&gt;32,5,IF(VLOOKUP($A110,Resultaten!$A:$P,16,FALSE)&gt;22,10,IF(VLOOKUP($A110,Resultaten!$A:$P,16,FALSE)&gt;10,15,IF(VLOOKUP($A110,Resultaten!$A:$P,16,FALSE)&gt;6,20,IF(VLOOKUP($A110,Resultaten!$A:$P,16,FALSE)="",0,25)))))</f>
        <v>0</v>
      </c>
      <c r="O110" s="12">
        <f>IF(VLOOKUP($A110,Resultaten!$A:$P,9,FALSE)&gt;32,2,IF(VLOOKUP($A110,Resultaten!$A:$P,9,FALSE)&gt;22,4,IF(VLOOKUP($A110,Resultaten!$A:$P,9,FALSE)&gt;10,6,IF(VLOOKUP($A110,Resultaten!$A:$P,9,FALSE)&gt;6,8,IF(VLOOKUP($A110,Resultaten!$A:$P,9,FALSE)="",0,10)))))</f>
        <v>0</v>
      </c>
      <c r="P110" s="12">
        <f>IF(ISERROR(VLOOKUP($A110,BNT!$A:$H,7,FALSE)=TRUE),0,IF(VLOOKUP($A110,BNT!$A:$H,7,FALSE)="JA",2,0))</f>
        <v>0</v>
      </c>
      <c r="Q110" s="14">
        <f t="shared" si="3"/>
        <v>12</v>
      </c>
    </row>
    <row r="111" spans="1:17" x14ac:dyDescent="0.25">
      <c r="A111" s="25">
        <v>1604</v>
      </c>
      <c r="B111" s="25" t="str">
        <f>VLOOKUP($A111,Para!$D$1:$E$996,2,FALSE)</f>
        <v>BBC Putte</v>
      </c>
      <c r="C111" s="18">
        <f>VLOOKUP($A111,'Score Algemeen'!$A$3:$S$968,5,FALSE)</f>
        <v>10</v>
      </c>
      <c r="D111" s="18">
        <f>VLOOKUP($A111,'Score Algemeen'!$A:$S,15,FALSE)</f>
        <v>2</v>
      </c>
      <c r="E111" s="18">
        <f>VLOOKUP($A111,'Score Algemeen'!$A:$S,19,FALSE)</f>
        <v>5</v>
      </c>
      <c r="F111" s="38">
        <f>IF(VLOOKUP($A111,Resultaten!$A:$P,14,FALSE)&gt;32,5,IF(VLOOKUP($A111,Resultaten!$A:$P,14,FALSE)&gt;22,10,IF(VLOOKUP($A111,Resultaten!$A:$P,14,FALSE)&gt;10,15,IF(VLOOKUP($A111,Resultaten!$A:$P,14,FALSE)&gt;6,20,IF(VLOOKUP($A111,Resultaten!$A:$P,14,FALSE)="",0,25)))))</f>
        <v>0</v>
      </c>
      <c r="G111" s="38">
        <f>IF(VLOOKUP($A111,Resultaten!$A:$P,7,FALSE)&gt;32,1,IF(VLOOKUP($A111,Resultaten!$A:$P,7,FALSE)&gt;22,2,IF(VLOOKUP($A111,Resultaten!$A:$P,7,FALSE)&gt;10,3,IF(VLOOKUP($A111,Resultaten!$A:$P,7,FALSE)&gt;6,4,IF(VLOOKUP($A111,Resultaten!$A:$P,7,FALSE)="",0,5)))))</f>
        <v>0</v>
      </c>
      <c r="H111" s="38">
        <f>IF(VLOOKUP($A111,Resultaten!$A:$P,15,FALSE)&gt;32,5,IF(VLOOKUP($A111,Resultaten!$A:$P,15,FALSE)&gt;22,10,IF(VLOOKUP($A111,Resultaten!$A:$P,15,FALSE)&gt;10,15,IF(VLOOKUP($A111,Resultaten!$A:$P,15,FALSE)&gt;6,20,IF(VLOOKUP($A111,Resultaten!$A:$P,15,FALSE)="",0,25)))))</f>
        <v>0</v>
      </c>
      <c r="I111" s="38">
        <f>IF(VLOOKUP($A111,Resultaten!$A:$P,8,FALSE)&gt;32,1,IF(VLOOKUP($A111,Resultaten!$A:$P,8,FALSE)&gt;22,2,IF(VLOOKUP($A111,Resultaten!$A:$P,8,FALSE)&gt;10,3,IF(VLOOKUP($A111,Resultaten!$A:$P,8,FALSE)&gt;6,4,IF(VLOOKUP($A111,Resultaten!$A:$P,8,FALSE)="",0,5)))))</f>
        <v>0</v>
      </c>
      <c r="J111" s="38">
        <f>IF(ISERROR(VLOOKUP($A111,BNT!$A:$H,8,FALSE)=TRUE),0,IF(VLOOKUP($A111,BNT!$A:$H,8,FALSE)="JA",2,0))</f>
        <v>0</v>
      </c>
      <c r="K111" s="38">
        <f>IF(ISERROR(VLOOKUP($A111,BNT!$A:$H,6,FALSE)=TRUE),0,IF(VLOOKUP($A111,BNT!$A:$H,6,FALSE)="JA",1,0))</f>
        <v>0</v>
      </c>
      <c r="L111" s="52">
        <f t="shared" si="2"/>
        <v>17</v>
      </c>
      <c r="M111" s="12">
        <f>IF(VLOOKUP($A111,Resultaten!$A:$P,15,FALSE)&gt;32,5,IF(VLOOKUP($A111,Resultaten!$A:$P,15,FALSE)&gt;22,10,IF(VLOOKUP($A111,Resultaten!$A:$P,15,FALSE)&gt;10,15,IF(VLOOKUP($A111,Resultaten!$A:$P,15,FALSE)&gt;6,20,IF(VLOOKUP($A111,Resultaten!$A:$P,15,FALSE)="",0,25)))))</f>
        <v>0</v>
      </c>
      <c r="N111" s="12">
        <f>IF(VLOOKUP($A111,Resultaten!$A:$P,16,FALSE)&gt;32,5,IF(VLOOKUP($A111,Resultaten!$A:$P,16,FALSE)&gt;22,10,IF(VLOOKUP($A111,Resultaten!$A:$P,16,FALSE)&gt;10,15,IF(VLOOKUP($A111,Resultaten!$A:$P,16,FALSE)&gt;6,20,IF(VLOOKUP($A111,Resultaten!$A:$P,16,FALSE)="",0,25)))))</f>
        <v>0</v>
      </c>
      <c r="O111" s="12">
        <f>IF(VLOOKUP($A111,Resultaten!$A:$P,9,FALSE)&gt;32,2,IF(VLOOKUP($A111,Resultaten!$A:$P,9,FALSE)&gt;22,4,IF(VLOOKUP($A111,Resultaten!$A:$P,9,FALSE)&gt;10,6,IF(VLOOKUP($A111,Resultaten!$A:$P,9,FALSE)&gt;6,8,IF(VLOOKUP($A111,Resultaten!$A:$P,9,FALSE)="",0,10)))))</f>
        <v>0</v>
      </c>
      <c r="P111" s="12">
        <f>IF(ISERROR(VLOOKUP($A111,BNT!$A:$H,7,FALSE)=TRUE),0,IF(VLOOKUP($A111,BNT!$A:$H,7,FALSE)="JA",2,0))</f>
        <v>0</v>
      </c>
      <c r="Q111" s="14">
        <f t="shared" si="3"/>
        <v>17</v>
      </c>
    </row>
    <row r="112" spans="1:17" x14ac:dyDescent="0.25">
      <c r="A112" s="25">
        <v>1616</v>
      </c>
      <c r="B112" s="25" t="str">
        <f>VLOOKUP($A112,Para!$D$1:$E$996,2,FALSE)</f>
        <v>S.K.Eternit Kapelle o/d Bos</v>
      </c>
      <c r="C112" s="18">
        <f>VLOOKUP($A112,'Score Algemeen'!$A$3:$S$968,5,FALSE)</f>
        <v>10</v>
      </c>
      <c r="D112" s="18">
        <f>VLOOKUP($A112,'Score Algemeen'!$A:$S,15,FALSE)</f>
        <v>1</v>
      </c>
      <c r="E112" s="18">
        <f>VLOOKUP($A112,'Score Algemeen'!$A:$S,19,FALSE)</f>
        <v>1</v>
      </c>
      <c r="F112" s="38">
        <f>IF(VLOOKUP($A112,Resultaten!$A:$P,14,FALSE)&gt;32,5,IF(VLOOKUP($A112,Resultaten!$A:$P,14,FALSE)&gt;22,10,IF(VLOOKUP($A112,Resultaten!$A:$P,14,FALSE)&gt;10,15,IF(VLOOKUP($A112,Resultaten!$A:$P,14,FALSE)&gt;6,20,IF(VLOOKUP($A112,Resultaten!$A:$P,14,FALSE)="",0,25)))))</f>
        <v>0</v>
      </c>
      <c r="G112" s="38">
        <f>IF(VLOOKUP($A112,Resultaten!$A:$P,7,FALSE)&gt;32,1,IF(VLOOKUP($A112,Resultaten!$A:$P,7,FALSE)&gt;22,2,IF(VLOOKUP($A112,Resultaten!$A:$P,7,FALSE)&gt;10,3,IF(VLOOKUP($A112,Resultaten!$A:$P,7,FALSE)&gt;6,4,IF(VLOOKUP($A112,Resultaten!$A:$P,7,FALSE)="",0,5)))))</f>
        <v>0</v>
      </c>
      <c r="H112" s="38">
        <f>IF(VLOOKUP($A112,Resultaten!$A:$P,15,FALSE)&gt;32,5,IF(VLOOKUP($A112,Resultaten!$A:$P,15,FALSE)&gt;22,10,IF(VLOOKUP($A112,Resultaten!$A:$P,15,FALSE)&gt;10,15,IF(VLOOKUP($A112,Resultaten!$A:$P,15,FALSE)&gt;6,20,IF(VLOOKUP($A112,Resultaten!$A:$P,15,FALSE)="",0,25)))))</f>
        <v>0</v>
      </c>
      <c r="I112" s="38">
        <f>IF(VLOOKUP($A112,Resultaten!$A:$P,8,FALSE)&gt;32,1,IF(VLOOKUP($A112,Resultaten!$A:$P,8,FALSE)&gt;22,2,IF(VLOOKUP($A112,Resultaten!$A:$P,8,FALSE)&gt;10,3,IF(VLOOKUP($A112,Resultaten!$A:$P,8,FALSE)&gt;6,4,IF(VLOOKUP($A112,Resultaten!$A:$P,8,FALSE)="",0,5)))))</f>
        <v>0</v>
      </c>
      <c r="J112" s="38">
        <f>IF(ISERROR(VLOOKUP($A112,BNT!$A:$H,8,FALSE)=TRUE),0,IF(VLOOKUP($A112,BNT!$A:$H,8,FALSE)="JA",2,0))</f>
        <v>0</v>
      </c>
      <c r="K112" s="38">
        <f>IF(ISERROR(VLOOKUP($A112,BNT!$A:$H,6,FALSE)=TRUE),0,IF(VLOOKUP($A112,BNT!$A:$H,6,FALSE)="JA",1,0))</f>
        <v>0</v>
      </c>
      <c r="L112" s="52">
        <f t="shared" si="2"/>
        <v>12</v>
      </c>
      <c r="M112" s="12">
        <f>IF(VLOOKUP($A112,Resultaten!$A:$P,15,FALSE)&gt;32,5,IF(VLOOKUP($A112,Resultaten!$A:$P,15,FALSE)&gt;22,10,IF(VLOOKUP($A112,Resultaten!$A:$P,15,FALSE)&gt;10,15,IF(VLOOKUP($A112,Resultaten!$A:$P,15,FALSE)&gt;6,20,IF(VLOOKUP($A112,Resultaten!$A:$P,15,FALSE)="",0,25)))))</f>
        <v>0</v>
      </c>
      <c r="N112" s="12">
        <f>IF(VLOOKUP($A112,Resultaten!$A:$P,16,FALSE)&gt;32,5,IF(VLOOKUP($A112,Resultaten!$A:$P,16,FALSE)&gt;22,10,IF(VLOOKUP($A112,Resultaten!$A:$P,16,FALSE)&gt;10,15,IF(VLOOKUP($A112,Resultaten!$A:$P,16,FALSE)&gt;6,20,IF(VLOOKUP($A112,Resultaten!$A:$P,16,FALSE)="",0,25)))))</f>
        <v>0</v>
      </c>
      <c r="O112" s="12">
        <f>IF(VLOOKUP($A112,Resultaten!$A:$P,9,FALSE)&gt;32,2,IF(VLOOKUP($A112,Resultaten!$A:$P,9,FALSE)&gt;22,4,IF(VLOOKUP($A112,Resultaten!$A:$P,9,FALSE)&gt;10,6,IF(VLOOKUP($A112,Resultaten!$A:$P,9,FALSE)&gt;6,8,IF(VLOOKUP($A112,Resultaten!$A:$P,9,FALSE)="",0,10)))))</f>
        <v>0</v>
      </c>
      <c r="P112" s="12">
        <f>IF(ISERROR(VLOOKUP($A112,BNT!$A:$H,7,FALSE)=TRUE),0,IF(VLOOKUP($A112,BNT!$A:$H,7,FALSE)="JA",2,0))</f>
        <v>0</v>
      </c>
      <c r="Q112" s="14">
        <f t="shared" si="3"/>
        <v>12</v>
      </c>
    </row>
    <row r="113" spans="1:17" x14ac:dyDescent="0.25">
      <c r="A113" s="25">
        <v>1634</v>
      </c>
      <c r="B113" s="25" t="str">
        <f>VLOOKUP($A113,Para!$D$1:$E$996,2,FALSE)</f>
        <v>BBC Schelle</v>
      </c>
      <c r="C113" s="18">
        <f>VLOOKUP($A113,'Score Algemeen'!$A$3:$S$968,5,FALSE)</f>
        <v>8</v>
      </c>
      <c r="D113" s="18">
        <f>VLOOKUP($A113,'Score Algemeen'!$A:$S,15,FALSE)</f>
        <v>5</v>
      </c>
      <c r="E113" s="18">
        <f>VLOOKUP($A113,'Score Algemeen'!$A:$S,19,FALSE)</f>
        <v>5</v>
      </c>
      <c r="F113" s="38">
        <f>IF(VLOOKUP($A113,Resultaten!$A:$P,14,FALSE)&gt;32,5,IF(VLOOKUP($A113,Resultaten!$A:$P,14,FALSE)&gt;22,10,IF(VLOOKUP($A113,Resultaten!$A:$P,14,FALSE)&gt;10,15,IF(VLOOKUP($A113,Resultaten!$A:$P,14,FALSE)&gt;6,20,IF(VLOOKUP($A113,Resultaten!$A:$P,14,FALSE)="",0,25)))))</f>
        <v>5</v>
      </c>
      <c r="G113" s="38">
        <f>IF(VLOOKUP($A113,Resultaten!$A:$P,7,FALSE)&gt;32,1,IF(VLOOKUP($A113,Resultaten!$A:$P,7,FALSE)&gt;22,2,IF(VLOOKUP($A113,Resultaten!$A:$P,7,FALSE)&gt;10,3,IF(VLOOKUP($A113,Resultaten!$A:$P,7,FALSE)&gt;6,4,IF(VLOOKUP($A113,Resultaten!$A:$P,7,FALSE)="",0,5)))))</f>
        <v>0</v>
      </c>
      <c r="H113" s="38">
        <f>IF(VLOOKUP($A113,Resultaten!$A:$P,15,FALSE)&gt;32,5,IF(VLOOKUP($A113,Resultaten!$A:$P,15,FALSE)&gt;22,10,IF(VLOOKUP($A113,Resultaten!$A:$P,15,FALSE)&gt;10,15,IF(VLOOKUP($A113,Resultaten!$A:$P,15,FALSE)&gt;6,20,IF(VLOOKUP($A113,Resultaten!$A:$P,15,FALSE)="",0,25)))))</f>
        <v>0</v>
      </c>
      <c r="I113" s="38">
        <f>IF(VLOOKUP($A113,Resultaten!$A:$P,8,FALSE)&gt;32,1,IF(VLOOKUP($A113,Resultaten!$A:$P,8,FALSE)&gt;22,2,IF(VLOOKUP($A113,Resultaten!$A:$P,8,FALSE)&gt;10,3,IF(VLOOKUP($A113,Resultaten!$A:$P,8,FALSE)&gt;6,4,IF(VLOOKUP($A113,Resultaten!$A:$P,8,FALSE)="",0,5)))))</f>
        <v>1</v>
      </c>
      <c r="J113" s="38">
        <f>IF(ISERROR(VLOOKUP($A113,BNT!$A:$H,8,FALSE)=TRUE),0,IF(VLOOKUP($A113,BNT!$A:$H,8,FALSE)="JA",2,0))</f>
        <v>0</v>
      </c>
      <c r="K113" s="38">
        <f>IF(ISERROR(VLOOKUP($A113,BNT!$A:$H,6,FALSE)=TRUE),0,IF(VLOOKUP($A113,BNT!$A:$H,6,FALSE)="JA",1,0))</f>
        <v>0</v>
      </c>
      <c r="L113" s="52">
        <f t="shared" si="2"/>
        <v>24</v>
      </c>
      <c r="M113" s="12">
        <f>IF(VLOOKUP($A113,Resultaten!$A:$P,15,FALSE)&gt;32,5,IF(VLOOKUP($A113,Resultaten!$A:$P,15,FALSE)&gt;22,10,IF(VLOOKUP($A113,Resultaten!$A:$P,15,FALSE)&gt;10,15,IF(VLOOKUP($A113,Resultaten!$A:$P,15,FALSE)&gt;6,20,IF(VLOOKUP($A113,Resultaten!$A:$P,15,FALSE)="",0,25)))))</f>
        <v>0</v>
      </c>
      <c r="N113" s="12">
        <f>IF(VLOOKUP($A113,Resultaten!$A:$P,16,FALSE)&gt;32,5,IF(VLOOKUP($A113,Resultaten!$A:$P,16,FALSE)&gt;22,10,IF(VLOOKUP($A113,Resultaten!$A:$P,16,FALSE)&gt;10,15,IF(VLOOKUP($A113,Resultaten!$A:$P,16,FALSE)&gt;6,20,IF(VLOOKUP($A113,Resultaten!$A:$P,16,FALSE)="",0,25)))))</f>
        <v>0</v>
      </c>
      <c r="O113" s="12">
        <f>IF(VLOOKUP($A113,Resultaten!$A:$P,9,FALSE)&gt;32,2,IF(VLOOKUP($A113,Resultaten!$A:$P,9,FALSE)&gt;22,4,IF(VLOOKUP($A113,Resultaten!$A:$P,9,FALSE)&gt;10,6,IF(VLOOKUP($A113,Resultaten!$A:$P,9,FALSE)&gt;6,8,IF(VLOOKUP($A113,Resultaten!$A:$P,9,FALSE)="",0,10)))))</f>
        <v>0</v>
      </c>
      <c r="P113" s="12">
        <f>IF(ISERROR(VLOOKUP($A113,BNT!$A:$H,7,FALSE)=TRUE),0,IF(VLOOKUP($A113,BNT!$A:$H,7,FALSE)="JA",2,0))</f>
        <v>0</v>
      </c>
      <c r="Q113" s="14">
        <f t="shared" si="3"/>
        <v>18</v>
      </c>
    </row>
    <row r="114" spans="1:17" x14ac:dyDescent="0.25">
      <c r="A114" s="25">
        <v>1637</v>
      </c>
      <c r="B114" s="25" t="str">
        <f>VLOOKUP($A114,Para!$D$1:$E$996,2,FALSE)</f>
        <v>Hades Kiewit BBC</v>
      </c>
      <c r="C114" s="18">
        <f>VLOOKUP($A114,'Score Algemeen'!$A$3:$S$968,5,FALSE)</f>
        <v>10</v>
      </c>
      <c r="D114" s="18">
        <f>VLOOKUP($A114,'Score Algemeen'!$A:$S,15,FALSE)</f>
        <v>5</v>
      </c>
      <c r="E114" s="18">
        <f>VLOOKUP($A114,'Score Algemeen'!$A:$S,19,FALSE)</f>
        <v>6</v>
      </c>
      <c r="F114" s="38">
        <f>IF(VLOOKUP($A114,Resultaten!$A:$P,14,FALSE)&gt;32,5,IF(VLOOKUP($A114,Resultaten!$A:$P,14,FALSE)&gt;22,10,IF(VLOOKUP($A114,Resultaten!$A:$P,14,FALSE)&gt;10,15,IF(VLOOKUP($A114,Resultaten!$A:$P,14,FALSE)&gt;6,20,IF(VLOOKUP($A114,Resultaten!$A:$P,14,FALSE)="",0,25)))))</f>
        <v>0</v>
      </c>
      <c r="G114" s="38">
        <f>IF(VLOOKUP($A114,Resultaten!$A:$P,7,FALSE)&gt;32,1,IF(VLOOKUP($A114,Resultaten!$A:$P,7,FALSE)&gt;22,2,IF(VLOOKUP($A114,Resultaten!$A:$P,7,FALSE)&gt;10,3,IF(VLOOKUP($A114,Resultaten!$A:$P,7,FALSE)&gt;6,4,IF(VLOOKUP($A114,Resultaten!$A:$P,7,FALSE)="",0,5)))))</f>
        <v>0</v>
      </c>
      <c r="H114" s="38">
        <f>IF(VLOOKUP($A114,Resultaten!$A:$P,15,FALSE)&gt;32,5,IF(VLOOKUP($A114,Resultaten!$A:$P,15,FALSE)&gt;22,10,IF(VLOOKUP($A114,Resultaten!$A:$P,15,FALSE)&gt;10,15,IF(VLOOKUP($A114,Resultaten!$A:$P,15,FALSE)&gt;6,20,IF(VLOOKUP($A114,Resultaten!$A:$P,15,FALSE)="",0,25)))))</f>
        <v>5</v>
      </c>
      <c r="I114" s="38">
        <f>IF(VLOOKUP($A114,Resultaten!$A:$P,8,FALSE)&gt;32,1,IF(VLOOKUP($A114,Resultaten!$A:$P,8,FALSE)&gt;22,2,IF(VLOOKUP($A114,Resultaten!$A:$P,8,FALSE)&gt;10,3,IF(VLOOKUP($A114,Resultaten!$A:$P,8,FALSE)&gt;6,4,IF(VLOOKUP($A114,Resultaten!$A:$P,8,FALSE)="",0,5)))))</f>
        <v>4</v>
      </c>
      <c r="J114" s="38">
        <f>IF(ISERROR(VLOOKUP($A114,BNT!$A:$H,8,FALSE)=TRUE),0,IF(VLOOKUP($A114,BNT!$A:$H,8,FALSE)="JA",2,0))</f>
        <v>0</v>
      </c>
      <c r="K114" s="38">
        <f>IF(ISERROR(VLOOKUP($A114,BNT!$A:$H,6,FALSE)=TRUE),0,IF(VLOOKUP($A114,BNT!$A:$H,6,FALSE)="JA",1,0))</f>
        <v>0</v>
      </c>
      <c r="L114" s="52">
        <f t="shared" si="2"/>
        <v>30</v>
      </c>
      <c r="M114" s="12">
        <f>IF(VLOOKUP($A114,Resultaten!$A:$P,15,FALSE)&gt;32,5,IF(VLOOKUP($A114,Resultaten!$A:$P,15,FALSE)&gt;22,10,IF(VLOOKUP($A114,Resultaten!$A:$P,15,FALSE)&gt;10,15,IF(VLOOKUP($A114,Resultaten!$A:$P,15,FALSE)&gt;6,20,IF(VLOOKUP($A114,Resultaten!$A:$P,15,FALSE)="",0,25)))))</f>
        <v>5</v>
      </c>
      <c r="N114" s="12">
        <f>IF(VLOOKUP($A114,Resultaten!$A:$P,16,FALSE)&gt;32,5,IF(VLOOKUP($A114,Resultaten!$A:$P,16,FALSE)&gt;22,10,IF(VLOOKUP($A114,Resultaten!$A:$P,16,FALSE)&gt;10,15,IF(VLOOKUP($A114,Resultaten!$A:$P,16,FALSE)&gt;6,20,IF(VLOOKUP($A114,Resultaten!$A:$P,16,FALSE)="",0,25)))))</f>
        <v>0</v>
      </c>
      <c r="O114" s="12">
        <f>IF(VLOOKUP($A114,Resultaten!$A:$P,9,FALSE)&gt;32,2,IF(VLOOKUP($A114,Resultaten!$A:$P,9,FALSE)&gt;22,4,IF(VLOOKUP($A114,Resultaten!$A:$P,9,FALSE)&gt;10,6,IF(VLOOKUP($A114,Resultaten!$A:$P,9,FALSE)&gt;6,8,IF(VLOOKUP($A114,Resultaten!$A:$P,9,FALSE)="",0,10)))))</f>
        <v>0</v>
      </c>
      <c r="P114" s="12">
        <f>IF(ISERROR(VLOOKUP($A114,BNT!$A:$H,7,FALSE)=TRUE),0,IF(VLOOKUP($A114,BNT!$A:$H,7,FALSE)="JA",2,0))</f>
        <v>0</v>
      </c>
      <c r="Q114" s="14">
        <f t="shared" si="3"/>
        <v>26</v>
      </c>
    </row>
    <row r="115" spans="1:17" x14ac:dyDescent="0.25">
      <c r="A115" s="25">
        <v>1640</v>
      </c>
      <c r="B115" s="25" t="str">
        <f>VLOOKUP($A115,Para!$D$1:$E$996,2,FALSE)</f>
        <v>Bobcat Wielsbeke</v>
      </c>
      <c r="C115" s="18">
        <f>VLOOKUP($A115,'Score Algemeen'!$A$3:$S$968,5,FALSE)</f>
        <v>4</v>
      </c>
      <c r="D115" s="18">
        <f>VLOOKUP($A115,'Score Algemeen'!$A:$S,15,FALSE)</f>
        <v>2</v>
      </c>
      <c r="E115" s="18">
        <f>VLOOKUP($A115,'Score Algemeen'!$A:$S,19,FALSE)</f>
        <v>6</v>
      </c>
      <c r="F115" s="38">
        <f>IF(VLOOKUP($A115,Resultaten!$A:$P,14,FALSE)&gt;32,5,IF(VLOOKUP($A115,Resultaten!$A:$P,14,FALSE)&gt;22,10,IF(VLOOKUP($A115,Resultaten!$A:$P,14,FALSE)&gt;10,15,IF(VLOOKUP($A115,Resultaten!$A:$P,14,FALSE)&gt;6,20,IF(VLOOKUP($A115,Resultaten!$A:$P,14,FALSE)="",0,25)))))</f>
        <v>15</v>
      </c>
      <c r="G115" s="38">
        <f>IF(VLOOKUP($A115,Resultaten!$A:$P,7,FALSE)&gt;32,1,IF(VLOOKUP($A115,Resultaten!$A:$P,7,FALSE)&gt;22,2,IF(VLOOKUP($A115,Resultaten!$A:$P,7,FALSE)&gt;10,3,IF(VLOOKUP($A115,Resultaten!$A:$P,7,FALSE)&gt;6,4,IF(VLOOKUP($A115,Resultaten!$A:$P,7,FALSE)="",0,5)))))</f>
        <v>3</v>
      </c>
      <c r="H115" s="38">
        <f>IF(VLOOKUP($A115,Resultaten!$A:$P,15,FALSE)&gt;32,5,IF(VLOOKUP($A115,Resultaten!$A:$P,15,FALSE)&gt;22,10,IF(VLOOKUP($A115,Resultaten!$A:$P,15,FALSE)&gt;10,15,IF(VLOOKUP($A115,Resultaten!$A:$P,15,FALSE)&gt;6,20,IF(VLOOKUP($A115,Resultaten!$A:$P,15,FALSE)="",0,25)))))</f>
        <v>15</v>
      </c>
      <c r="I115" s="38">
        <f>IF(VLOOKUP($A115,Resultaten!$A:$P,8,FALSE)&gt;32,1,IF(VLOOKUP($A115,Resultaten!$A:$P,8,FALSE)&gt;22,2,IF(VLOOKUP($A115,Resultaten!$A:$P,8,FALSE)&gt;10,3,IF(VLOOKUP($A115,Resultaten!$A:$P,8,FALSE)&gt;6,4,IF(VLOOKUP($A115,Resultaten!$A:$P,8,FALSE)="",0,5)))))</f>
        <v>4</v>
      </c>
      <c r="J115" s="38">
        <f>IF(ISERROR(VLOOKUP($A115,BNT!$A:$H,8,FALSE)=TRUE),0,IF(VLOOKUP($A115,BNT!$A:$H,8,FALSE)="JA",2,0))</f>
        <v>0</v>
      </c>
      <c r="K115" s="38">
        <f>IF(ISERROR(VLOOKUP($A115,BNT!$A:$H,6,FALSE)=TRUE),0,IF(VLOOKUP($A115,BNT!$A:$H,6,FALSE)="JA",1,0))</f>
        <v>0</v>
      </c>
      <c r="L115" s="52">
        <f t="shared" si="2"/>
        <v>49</v>
      </c>
      <c r="M115" s="12">
        <f>IF(VLOOKUP($A115,Resultaten!$A:$P,15,FALSE)&gt;32,5,IF(VLOOKUP($A115,Resultaten!$A:$P,15,FALSE)&gt;22,10,IF(VLOOKUP($A115,Resultaten!$A:$P,15,FALSE)&gt;10,15,IF(VLOOKUP($A115,Resultaten!$A:$P,15,FALSE)&gt;6,20,IF(VLOOKUP($A115,Resultaten!$A:$P,15,FALSE)="",0,25)))))</f>
        <v>15</v>
      </c>
      <c r="N115" s="12">
        <f>IF(VLOOKUP($A115,Resultaten!$A:$P,16,FALSE)&gt;32,5,IF(VLOOKUP($A115,Resultaten!$A:$P,16,FALSE)&gt;22,10,IF(VLOOKUP($A115,Resultaten!$A:$P,16,FALSE)&gt;10,15,IF(VLOOKUP($A115,Resultaten!$A:$P,16,FALSE)&gt;6,20,IF(VLOOKUP($A115,Resultaten!$A:$P,16,FALSE)="",0,25)))))</f>
        <v>0</v>
      </c>
      <c r="O115" s="12">
        <f>IF(VLOOKUP($A115,Resultaten!$A:$P,9,FALSE)&gt;32,2,IF(VLOOKUP($A115,Resultaten!$A:$P,9,FALSE)&gt;22,4,IF(VLOOKUP($A115,Resultaten!$A:$P,9,FALSE)&gt;10,6,IF(VLOOKUP($A115,Resultaten!$A:$P,9,FALSE)&gt;6,8,IF(VLOOKUP($A115,Resultaten!$A:$P,9,FALSE)="",0,10)))))</f>
        <v>0</v>
      </c>
      <c r="P115" s="12">
        <f>IF(ISERROR(VLOOKUP($A115,BNT!$A:$H,7,FALSE)=TRUE),0,IF(VLOOKUP($A115,BNT!$A:$H,7,FALSE)="JA",2,0))</f>
        <v>0</v>
      </c>
      <c r="Q115" s="14">
        <f t="shared" si="3"/>
        <v>27</v>
      </c>
    </row>
    <row r="116" spans="1:17" x14ac:dyDescent="0.25">
      <c r="A116" s="25">
        <v>1665</v>
      </c>
      <c r="B116" s="25" t="str">
        <f>VLOOKUP($A116,Para!$D$1:$E$996,2,FALSE)</f>
        <v>Nieuwerkerken</v>
      </c>
      <c r="C116" s="18">
        <f>VLOOKUP($A116,'Score Algemeen'!$A$3:$S$968,5,FALSE)</f>
        <v>10</v>
      </c>
      <c r="D116" s="18">
        <f>VLOOKUP($A116,'Score Algemeen'!$A:$S,15,FALSE)</f>
        <v>5</v>
      </c>
      <c r="E116" s="18">
        <f>VLOOKUP($A116,'Score Algemeen'!$A:$S,19,FALSE)</f>
        <v>4</v>
      </c>
      <c r="F116" s="38">
        <f>IF(VLOOKUP($A116,Resultaten!$A:$P,14,FALSE)&gt;32,5,IF(VLOOKUP($A116,Resultaten!$A:$P,14,FALSE)&gt;22,10,IF(VLOOKUP($A116,Resultaten!$A:$P,14,FALSE)&gt;10,15,IF(VLOOKUP($A116,Resultaten!$A:$P,14,FALSE)&gt;6,20,IF(VLOOKUP($A116,Resultaten!$A:$P,14,FALSE)="",0,25)))))</f>
        <v>0</v>
      </c>
      <c r="G116" s="38">
        <f>IF(VLOOKUP($A116,Resultaten!$A:$P,7,FALSE)&gt;32,1,IF(VLOOKUP($A116,Resultaten!$A:$P,7,FALSE)&gt;22,2,IF(VLOOKUP($A116,Resultaten!$A:$P,7,FALSE)&gt;10,3,IF(VLOOKUP($A116,Resultaten!$A:$P,7,FALSE)&gt;6,4,IF(VLOOKUP($A116,Resultaten!$A:$P,7,FALSE)="",0,5)))))</f>
        <v>0</v>
      </c>
      <c r="H116" s="38">
        <f>IF(VLOOKUP($A116,Resultaten!$A:$P,15,FALSE)&gt;32,5,IF(VLOOKUP($A116,Resultaten!$A:$P,15,FALSE)&gt;22,10,IF(VLOOKUP($A116,Resultaten!$A:$P,15,FALSE)&gt;10,15,IF(VLOOKUP($A116,Resultaten!$A:$P,15,FALSE)&gt;6,20,IF(VLOOKUP($A116,Resultaten!$A:$P,15,FALSE)="",0,25)))))</f>
        <v>0</v>
      </c>
      <c r="I116" s="38">
        <f>IF(VLOOKUP($A116,Resultaten!$A:$P,8,FALSE)&gt;32,1,IF(VLOOKUP($A116,Resultaten!$A:$P,8,FALSE)&gt;22,2,IF(VLOOKUP($A116,Resultaten!$A:$P,8,FALSE)&gt;10,3,IF(VLOOKUP($A116,Resultaten!$A:$P,8,FALSE)&gt;6,4,IF(VLOOKUP($A116,Resultaten!$A:$P,8,FALSE)="",0,5)))))</f>
        <v>0</v>
      </c>
      <c r="J116" s="38">
        <f>IF(ISERROR(VLOOKUP($A116,BNT!$A:$H,8,FALSE)=TRUE),0,IF(VLOOKUP($A116,BNT!$A:$H,8,FALSE)="JA",2,0))</f>
        <v>0</v>
      </c>
      <c r="K116" s="38">
        <f>IF(ISERROR(VLOOKUP($A116,BNT!$A:$H,6,FALSE)=TRUE),0,IF(VLOOKUP($A116,BNT!$A:$H,6,FALSE)="JA",1,0))</f>
        <v>0</v>
      </c>
      <c r="L116" s="52">
        <f t="shared" si="2"/>
        <v>19</v>
      </c>
      <c r="M116" s="12">
        <f>IF(VLOOKUP($A116,Resultaten!$A:$P,15,FALSE)&gt;32,5,IF(VLOOKUP($A116,Resultaten!$A:$P,15,FALSE)&gt;22,10,IF(VLOOKUP($A116,Resultaten!$A:$P,15,FALSE)&gt;10,15,IF(VLOOKUP($A116,Resultaten!$A:$P,15,FALSE)&gt;6,20,IF(VLOOKUP($A116,Resultaten!$A:$P,15,FALSE)="",0,25)))))</f>
        <v>0</v>
      </c>
      <c r="N116" s="12">
        <f>IF(VLOOKUP($A116,Resultaten!$A:$P,16,FALSE)&gt;32,5,IF(VLOOKUP($A116,Resultaten!$A:$P,16,FALSE)&gt;22,10,IF(VLOOKUP($A116,Resultaten!$A:$P,16,FALSE)&gt;10,15,IF(VLOOKUP($A116,Resultaten!$A:$P,16,FALSE)&gt;6,20,IF(VLOOKUP($A116,Resultaten!$A:$P,16,FALSE)="",0,25)))))</f>
        <v>0</v>
      </c>
      <c r="O116" s="12">
        <f>IF(VLOOKUP($A116,Resultaten!$A:$P,9,FALSE)&gt;32,2,IF(VLOOKUP($A116,Resultaten!$A:$P,9,FALSE)&gt;22,4,IF(VLOOKUP($A116,Resultaten!$A:$P,9,FALSE)&gt;10,6,IF(VLOOKUP($A116,Resultaten!$A:$P,9,FALSE)&gt;6,8,IF(VLOOKUP($A116,Resultaten!$A:$P,9,FALSE)="",0,10)))))</f>
        <v>0</v>
      </c>
      <c r="P116" s="12">
        <f>IF(ISERROR(VLOOKUP($A116,BNT!$A:$H,7,FALSE)=TRUE),0,IF(VLOOKUP($A116,BNT!$A:$H,7,FALSE)="JA",2,0))</f>
        <v>0</v>
      </c>
      <c r="Q116" s="14">
        <f t="shared" si="3"/>
        <v>19</v>
      </c>
    </row>
    <row r="117" spans="1:17" x14ac:dyDescent="0.25">
      <c r="A117" s="25">
        <v>1674</v>
      </c>
      <c r="B117" s="25" t="str">
        <f>VLOOKUP($A117,Para!$D$1:$E$996,2,FALSE)</f>
        <v>Basketbalclub Campinia Dessel-Retie</v>
      </c>
      <c r="C117" s="18">
        <f>VLOOKUP($A117,'Score Algemeen'!$A$3:$S$968,5,FALSE)</f>
        <v>10</v>
      </c>
      <c r="D117" s="18">
        <f>VLOOKUP($A117,'Score Algemeen'!$A:$S,15,FALSE)</f>
        <v>11</v>
      </c>
      <c r="E117" s="18">
        <f>VLOOKUP($A117,'Score Algemeen'!$A:$S,19,FALSE)</f>
        <v>5</v>
      </c>
      <c r="F117" s="38">
        <f>IF(VLOOKUP($A117,Resultaten!$A:$P,14,FALSE)&gt;32,5,IF(VLOOKUP($A117,Resultaten!$A:$P,14,FALSE)&gt;22,10,IF(VLOOKUP($A117,Resultaten!$A:$P,14,FALSE)&gt;10,15,IF(VLOOKUP($A117,Resultaten!$A:$P,14,FALSE)&gt;6,20,IF(VLOOKUP($A117,Resultaten!$A:$P,14,FALSE)="",0,25)))))</f>
        <v>15</v>
      </c>
      <c r="G117" s="38">
        <f>IF(VLOOKUP($A117,Resultaten!$A:$P,7,FALSE)&gt;32,1,IF(VLOOKUP($A117,Resultaten!$A:$P,7,FALSE)&gt;22,2,IF(VLOOKUP($A117,Resultaten!$A:$P,7,FALSE)&gt;10,3,IF(VLOOKUP($A117,Resultaten!$A:$P,7,FALSE)&gt;6,4,IF(VLOOKUP($A117,Resultaten!$A:$P,7,FALSE)="",0,5)))))</f>
        <v>2</v>
      </c>
      <c r="H117" s="38">
        <f>IF(VLOOKUP($A117,Resultaten!$A:$P,15,FALSE)&gt;32,5,IF(VLOOKUP($A117,Resultaten!$A:$P,15,FALSE)&gt;22,10,IF(VLOOKUP($A117,Resultaten!$A:$P,15,FALSE)&gt;10,15,IF(VLOOKUP($A117,Resultaten!$A:$P,15,FALSE)&gt;6,20,IF(VLOOKUP($A117,Resultaten!$A:$P,15,FALSE)="",0,25)))))</f>
        <v>15</v>
      </c>
      <c r="I117" s="38">
        <f>IF(VLOOKUP($A117,Resultaten!$A:$P,8,FALSE)&gt;32,1,IF(VLOOKUP($A117,Resultaten!$A:$P,8,FALSE)&gt;22,2,IF(VLOOKUP($A117,Resultaten!$A:$P,8,FALSE)&gt;10,3,IF(VLOOKUP($A117,Resultaten!$A:$P,8,FALSE)&gt;6,4,IF(VLOOKUP($A117,Resultaten!$A:$P,8,FALSE)="",0,5)))))</f>
        <v>0</v>
      </c>
      <c r="J117" s="38">
        <f>IF(ISERROR(VLOOKUP($A117,BNT!$A:$H,8,FALSE)=TRUE),0,IF(VLOOKUP($A117,BNT!$A:$H,8,FALSE)="JA",2,0))</f>
        <v>0</v>
      </c>
      <c r="K117" s="38">
        <f>IF(ISERROR(VLOOKUP($A117,BNT!$A:$H,6,FALSE)=TRUE),0,IF(VLOOKUP($A117,BNT!$A:$H,6,FALSE)="JA",1,0))</f>
        <v>0</v>
      </c>
      <c r="L117" s="52">
        <f t="shared" si="2"/>
        <v>58</v>
      </c>
      <c r="M117" s="12">
        <f>IF(VLOOKUP($A117,Resultaten!$A:$P,15,FALSE)&gt;32,5,IF(VLOOKUP($A117,Resultaten!$A:$P,15,FALSE)&gt;22,10,IF(VLOOKUP($A117,Resultaten!$A:$P,15,FALSE)&gt;10,15,IF(VLOOKUP($A117,Resultaten!$A:$P,15,FALSE)&gt;6,20,IF(VLOOKUP($A117,Resultaten!$A:$P,15,FALSE)="",0,25)))))</f>
        <v>15</v>
      </c>
      <c r="N117" s="12">
        <f>IF(VLOOKUP($A117,Resultaten!$A:$P,16,FALSE)&gt;32,5,IF(VLOOKUP($A117,Resultaten!$A:$P,16,FALSE)&gt;22,10,IF(VLOOKUP($A117,Resultaten!$A:$P,16,FALSE)&gt;10,15,IF(VLOOKUP($A117,Resultaten!$A:$P,16,FALSE)&gt;6,20,IF(VLOOKUP($A117,Resultaten!$A:$P,16,FALSE)="",0,25)))))</f>
        <v>0</v>
      </c>
      <c r="O117" s="12">
        <f>IF(VLOOKUP($A117,Resultaten!$A:$P,9,FALSE)&gt;32,2,IF(VLOOKUP($A117,Resultaten!$A:$P,9,FALSE)&gt;22,4,IF(VLOOKUP($A117,Resultaten!$A:$P,9,FALSE)&gt;10,6,IF(VLOOKUP($A117,Resultaten!$A:$P,9,FALSE)&gt;6,8,IF(VLOOKUP($A117,Resultaten!$A:$P,9,FALSE)="",0,10)))))</f>
        <v>0</v>
      </c>
      <c r="P117" s="12">
        <f>IF(ISERROR(VLOOKUP($A117,BNT!$A:$H,7,FALSE)=TRUE),0,IF(VLOOKUP($A117,BNT!$A:$H,7,FALSE)="JA",2,0))</f>
        <v>0</v>
      </c>
      <c r="Q117" s="14">
        <f t="shared" si="3"/>
        <v>41</v>
      </c>
    </row>
    <row r="118" spans="1:17" x14ac:dyDescent="0.25">
      <c r="A118" s="25">
        <v>1681</v>
      </c>
      <c r="B118" s="25" t="str">
        <f>VLOOKUP($A118,Para!$D$1:$E$996,2,FALSE)</f>
        <v>Gent-Oost Eagles</v>
      </c>
      <c r="C118" s="18">
        <f>VLOOKUP($A118,'Score Algemeen'!$A$3:$S$968,5,FALSE)</f>
        <v>10</v>
      </c>
      <c r="D118" s="18">
        <f>VLOOKUP($A118,'Score Algemeen'!$A:$S,15,FALSE)</f>
        <v>6</v>
      </c>
      <c r="E118" s="18">
        <f>VLOOKUP($A118,'Score Algemeen'!$A:$S,19,FALSE)</f>
        <v>5</v>
      </c>
      <c r="F118" s="38">
        <f>IF(VLOOKUP($A118,Resultaten!$A:$P,14,FALSE)&gt;32,5,IF(VLOOKUP($A118,Resultaten!$A:$P,14,FALSE)&gt;22,10,IF(VLOOKUP($A118,Resultaten!$A:$P,14,FALSE)&gt;10,15,IF(VLOOKUP($A118,Resultaten!$A:$P,14,FALSE)&gt;6,20,IF(VLOOKUP($A118,Resultaten!$A:$P,14,FALSE)="",0,25)))))</f>
        <v>0</v>
      </c>
      <c r="G118" s="38">
        <f>IF(VLOOKUP($A118,Resultaten!$A:$P,7,FALSE)&gt;32,1,IF(VLOOKUP($A118,Resultaten!$A:$P,7,FALSE)&gt;22,2,IF(VLOOKUP($A118,Resultaten!$A:$P,7,FALSE)&gt;10,3,IF(VLOOKUP($A118,Resultaten!$A:$P,7,FALSE)&gt;6,4,IF(VLOOKUP($A118,Resultaten!$A:$P,7,FALSE)="",0,5)))))</f>
        <v>0</v>
      </c>
      <c r="H118" s="38">
        <f>IF(VLOOKUP($A118,Resultaten!$A:$P,15,FALSE)&gt;32,5,IF(VLOOKUP($A118,Resultaten!$A:$P,15,FALSE)&gt;22,10,IF(VLOOKUP($A118,Resultaten!$A:$P,15,FALSE)&gt;10,15,IF(VLOOKUP($A118,Resultaten!$A:$P,15,FALSE)&gt;6,20,IF(VLOOKUP($A118,Resultaten!$A:$P,15,FALSE)="",0,25)))))</f>
        <v>5</v>
      </c>
      <c r="I118" s="38">
        <f>IF(VLOOKUP($A118,Resultaten!$A:$P,8,FALSE)&gt;32,1,IF(VLOOKUP($A118,Resultaten!$A:$P,8,FALSE)&gt;22,2,IF(VLOOKUP($A118,Resultaten!$A:$P,8,FALSE)&gt;10,3,IF(VLOOKUP($A118,Resultaten!$A:$P,8,FALSE)&gt;6,4,IF(VLOOKUP($A118,Resultaten!$A:$P,8,FALSE)="",0,5)))))</f>
        <v>0</v>
      </c>
      <c r="J118" s="38">
        <f>IF(ISERROR(VLOOKUP($A118,BNT!$A:$H,8,FALSE)=TRUE),0,IF(VLOOKUP($A118,BNT!$A:$H,8,FALSE)="JA",2,0))</f>
        <v>0</v>
      </c>
      <c r="K118" s="38">
        <f>IF(ISERROR(VLOOKUP($A118,BNT!$A:$H,6,FALSE)=TRUE),0,IF(VLOOKUP($A118,BNT!$A:$H,6,FALSE)="JA",1,0))</f>
        <v>0</v>
      </c>
      <c r="L118" s="52">
        <f t="shared" si="2"/>
        <v>26</v>
      </c>
      <c r="M118" s="12">
        <f>IF(VLOOKUP($A118,Resultaten!$A:$P,15,FALSE)&gt;32,5,IF(VLOOKUP($A118,Resultaten!$A:$P,15,FALSE)&gt;22,10,IF(VLOOKUP($A118,Resultaten!$A:$P,15,FALSE)&gt;10,15,IF(VLOOKUP($A118,Resultaten!$A:$P,15,FALSE)&gt;6,20,IF(VLOOKUP($A118,Resultaten!$A:$P,15,FALSE)="",0,25)))))</f>
        <v>5</v>
      </c>
      <c r="N118" s="12">
        <f>IF(VLOOKUP($A118,Resultaten!$A:$P,16,FALSE)&gt;32,5,IF(VLOOKUP($A118,Resultaten!$A:$P,16,FALSE)&gt;22,10,IF(VLOOKUP($A118,Resultaten!$A:$P,16,FALSE)&gt;10,15,IF(VLOOKUP($A118,Resultaten!$A:$P,16,FALSE)&gt;6,20,IF(VLOOKUP($A118,Resultaten!$A:$P,16,FALSE)="",0,25)))))</f>
        <v>0</v>
      </c>
      <c r="O118" s="12">
        <f>IF(VLOOKUP($A118,Resultaten!$A:$P,9,FALSE)&gt;32,2,IF(VLOOKUP($A118,Resultaten!$A:$P,9,FALSE)&gt;22,4,IF(VLOOKUP($A118,Resultaten!$A:$P,9,FALSE)&gt;10,6,IF(VLOOKUP($A118,Resultaten!$A:$P,9,FALSE)&gt;6,8,IF(VLOOKUP($A118,Resultaten!$A:$P,9,FALSE)="",0,10)))))</f>
        <v>2</v>
      </c>
      <c r="P118" s="12">
        <f>IF(ISERROR(VLOOKUP($A118,BNT!$A:$H,7,FALSE)=TRUE),0,IF(VLOOKUP($A118,BNT!$A:$H,7,FALSE)="JA",2,0))</f>
        <v>0</v>
      </c>
      <c r="Q118" s="14">
        <f t="shared" si="3"/>
        <v>28</v>
      </c>
    </row>
    <row r="119" spans="1:17" x14ac:dyDescent="0.25">
      <c r="A119" s="25">
        <v>1682</v>
      </c>
      <c r="B119" s="25" t="str">
        <f>VLOOKUP($A119,Para!$D$1:$E$996,2,FALSE)</f>
        <v>Olympos Marke</v>
      </c>
      <c r="C119" s="18">
        <f>VLOOKUP($A119,'Score Algemeen'!$A$3:$S$968,5,FALSE)</f>
        <v>10</v>
      </c>
      <c r="D119" s="18">
        <f>VLOOKUP($A119,'Score Algemeen'!$A:$S,15,FALSE)</f>
        <v>2</v>
      </c>
      <c r="E119" s="18">
        <f>VLOOKUP($A119,'Score Algemeen'!$A:$S,19,FALSE)</f>
        <v>6</v>
      </c>
      <c r="F119" s="38">
        <f>IF(VLOOKUP($A119,Resultaten!$A:$P,14,FALSE)&gt;32,5,IF(VLOOKUP($A119,Resultaten!$A:$P,14,FALSE)&gt;22,10,IF(VLOOKUP($A119,Resultaten!$A:$P,14,FALSE)&gt;10,15,IF(VLOOKUP($A119,Resultaten!$A:$P,14,FALSE)&gt;6,20,IF(VLOOKUP($A119,Resultaten!$A:$P,14,FALSE)="",0,25)))))</f>
        <v>0</v>
      </c>
      <c r="G119" s="38">
        <f>IF(VLOOKUP($A119,Resultaten!$A:$P,7,FALSE)&gt;32,1,IF(VLOOKUP($A119,Resultaten!$A:$P,7,FALSE)&gt;22,2,IF(VLOOKUP($A119,Resultaten!$A:$P,7,FALSE)&gt;10,3,IF(VLOOKUP($A119,Resultaten!$A:$P,7,FALSE)&gt;6,4,IF(VLOOKUP($A119,Resultaten!$A:$P,7,FALSE)="",0,5)))))</f>
        <v>0</v>
      </c>
      <c r="H119" s="38">
        <f>IF(VLOOKUP($A119,Resultaten!$A:$P,15,FALSE)&gt;32,5,IF(VLOOKUP($A119,Resultaten!$A:$P,15,FALSE)&gt;22,10,IF(VLOOKUP($A119,Resultaten!$A:$P,15,FALSE)&gt;10,15,IF(VLOOKUP($A119,Resultaten!$A:$P,15,FALSE)&gt;6,20,IF(VLOOKUP($A119,Resultaten!$A:$P,15,FALSE)="",0,25)))))</f>
        <v>0</v>
      </c>
      <c r="I119" s="38">
        <f>IF(VLOOKUP($A119,Resultaten!$A:$P,8,FALSE)&gt;32,1,IF(VLOOKUP($A119,Resultaten!$A:$P,8,FALSE)&gt;22,2,IF(VLOOKUP($A119,Resultaten!$A:$P,8,FALSE)&gt;10,3,IF(VLOOKUP($A119,Resultaten!$A:$P,8,FALSE)&gt;6,4,IF(VLOOKUP($A119,Resultaten!$A:$P,8,FALSE)="",0,5)))))</f>
        <v>0</v>
      </c>
      <c r="J119" s="38">
        <f>IF(ISERROR(VLOOKUP($A119,BNT!$A:$H,8,FALSE)=TRUE),0,IF(VLOOKUP($A119,BNT!$A:$H,8,FALSE)="JA",2,0))</f>
        <v>0</v>
      </c>
      <c r="K119" s="38">
        <f>IF(ISERROR(VLOOKUP($A119,BNT!$A:$H,6,FALSE)=TRUE),0,IF(VLOOKUP($A119,BNT!$A:$H,6,FALSE)="JA",1,0))</f>
        <v>0</v>
      </c>
      <c r="L119" s="52">
        <f t="shared" si="2"/>
        <v>18</v>
      </c>
      <c r="M119" s="12">
        <f>IF(VLOOKUP($A119,Resultaten!$A:$P,15,FALSE)&gt;32,5,IF(VLOOKUP($A119,Resultaten!$A:$P,15,FALSE)&gt;22,10,IF(VLOOKUP($A119,Resultaten!$A:$P,15,FALSE)&gt;10,15,IF(VLOOKUP($A119,Resultaten!$A:$P,15,FALSE)&gt;6,20,IF(VLOOKUP($A119,Resultaten!$A:$P,15,FALSE)="",0,25)))))</f>
        <v>0</v>
      </c>
      <c r="N119" s="12">
        <f>IF(VLOOKUP($A119,Resultaten!$A:$P,16,FALSE)&gt;32,5,IF(VLOOKUP($A119,Resultaten!$A:$P,16,FALSE)&gt;22,10,IF(VLOOKUP($A119,Resultaten!$A:$P,16,FALSE)&gt;10,15,IF(VLOOKUP($A119,Resultaten!$A:$P,16,FALSE)&gt;6,20,IF(VLOOKUP($A119,Resultaten!$A:$P,16,FALSE)="",0,25)))))</f>
        <v>0</v>
      </c>
      <c r="O119" s="12">
        <f>IF(VLOOKUP($A119,Resultaten!$A:$P,9,FALSE)&gt;32,2,IF(VLOOKUP($A119,Resultaten!$A:$P,9,FALSE)&gt;22,4,IF(VLOOKUP($A119,Resultaten!$A:$P,9,FALSE)&gt;10,6,IF(VLOOKUP($A119,Resultaten!$A:$P,9,FALSE)&gt;6,8,IF(VLOOKUP($A119,Resultaten!$A:$P,9,FALSE)="",0,10)))))</f>
        <v>0</v>
      </c>
      <c r="P119" s="12">
        <f>IF(ISERROR(VLOOKUP($A119,BNT!$A:$H,7,FALSE)=TRUE),0,IF(VLOOKUP($A119,BNT!$A:$H,7,FALSE)="JA",2,0))</f>
        <v>0</v>
      </c>
      <c r="Q119" s="14">
        <f t="shared" si="3"/>
        <v>18</v>
      </c>
    </row>
    <row r="120" spans="1:17" x14ac:dyDescent="0.25">
      <c r="A120" s="25">
        <v>1685</v>
      </c>
      <c r="B120" s="25" t="str">
        <f>VLOOKUP($A120,Para!$D$1:$E$996,2,FALSE)</f>
        <v>TeleVoIP Zedelgem Lions</v>
      </c>
      <c r="C120" s="18">
        <f>VLOOKUP($A120,'Score Algemeen'!$A$3:$S$968,5,FALSE)</f>
        <v>10</v>
      </c>
      <c r="D120" s="18">
        <f>VLOOKUP($A120,'Score Algemeen'!$A:$S,15,FALSE)</f>
        <v>2</v>
      </c>
      <c r="E120" s="18">
        <f>VLOOKUP($A120,'Score Algemeen'!$A:$S,19,FALSE)</f>
        <v>5</v>
      </c>
      <c r="F120" s="38">
        <f>IF(VLOOKUP($A120,Resultaten!$A:$P,14,FALSE)&gt;32,5,IF(VLOOKUP($A120,Resultaten!$A:$P,14,FALSE)&gt;22,10,IF(VLOOKUP($A120,Resultaten!$A:$P,14,FALSE)&gt;10,15,IF(VLOOKUP($A120,Resultaten!$A:$P,14,FALSE)&gt;6,20,IF(VLOOKUP($A120,Resultaten!$A:$P,14,FALSE)="",0,25)))))</f>
        <v>0</v>
      </c>
      <c r="G120" s="38">
        <f>IF(VLOOKUP($A120,Resultaten!$A:$P,7,FALSE)&gt;32,1,IF(VLOOKUP($A120,Resultaten!$A:$P,7,FALSE)&gt;22,2,IF(VLOOKUP($A120,Resultaten!$A:$P,7,FALSE)&gt;10,3,IF(VLOOKUP($A120,Resultaten!$A:$P,7,FALSE)&gt;6,4,IF(VLOOKUP($A120,Resultaten!$A:$P,7,FALSE)="",0,5)))))</f>
        <v>0</v>
      </c>
      <c r="H120" s="38">
        <f>IF(VLOOKUP($A120,Resultaten!$A:$P,15,FALSE)&gt;32,5,IF(VLOOKUP($A120,Resultaten!$A:$P,15,FALSE)&gt;22,10,IF(VLOOKUP($A120,Resultaten!$A:$P,15,FALSE)&gt;10,15,IF(VLOOKUP($A120,Resultaten!$A:$P,15,FALSE)&gt;6,20,IF(VLOOKUP($A120,Resultaten!$A:$P,15,FALSE)="",0,25)))))</f>
        <v>0</v>
      </c>
      <c r="I120" s="38">
        <f>IF(VLOOKUP($A120,Resultaten!$A:$P,8,FALSE)&gt;32,1,IF(VLOOKUP($A120,Resultaten!$A:$P,8,FALSE)&gt;22,2,IF(VLOOKUP($A120,Resultaten!$A:$P,8,FALSE)&gt;10,3,IF(VLOOKUP($A120,Resultaten!$A:$P,8,FALSE)&gt;6,4,IF(VLOOKUP($A120,Resultaten!$A:$P,8,FALSE)="",0,5)))))</f>
        <v>0</v>
      </c>
      <c r="J120" s="38">
        <f>IF(ISERROR(VLOOKUP($A120,BNT!$A:$H,8,FALSE)=TRUE),0,IF(VLOOKUP($A120,BNT!$A:$H,8,FALSE)="JA",2,0))</f>
        <v>0</v>
      </c>
      <c r="K120" s="38">
        <f>IF(ISERROR(VLOOKUP($A120,BNT!$A:$H,6,FALSE)=TRUE),0,IF(VLOOKUP($A120,BNT!$A:$H,6,FALSE)="JA",1,0))</f>
        <v>0</v>
      </c>
      <c r="L120" s="52">
        <f t="shared" si="2"/>
        <v>17</v>
      </c>
      <c r="M120" s="12">
        <f>IF(VLOOKUP($A120,Resultaten!$A:$P,15,FALSE)&gt;32,5,IF(VLOOKUP($A120,Resultaten!$A:$P,15,FALSE)&gt;22,10,IF(VLOOKUP($A120,Resultaten!$A:$P,15,FALSE)&gt;10,15,IF(VLOOKUP($A120,Resultaten!$A:$P,15,FALSE)&gt;6,20,IF(VLOOKUP($A120,Resultaten!$A:$P,15,FALSE)="",0,25)))))</f>
        <v>0</v>
      </c>
      <c r="N120" s="12">
        <f>IF(VLOOKUP($A120,Resultaten!$A:$P,16,FALSE)&gt;32,5,IF(VLOOKUP($A120,Resultaten!$A:$P,16,FALSE)&gt;22,10,IF(VLOOKUP($A120,Resultaten!$A:$P,16,FALSE)&gt;10,15,IF(VLOOKUP($A120,Resultaten!$A:$P,16,FALSE)&gt;6,20,IF(VLOOKUP($A120,Resultaten!$A:$P,16,FALSE)="",0,25)))))</f>
        <v>0</v>
      </c>
      <c r="O120" s="12">
        <f>IF(VLOOKUP($A120,Resultaten!$A:$P,9,FALSE)&gt;32,2,IF(VLOOKUP($A120,Resultaten!$A:$P,9,FALSE)&gt;22,4,IF(VLOOKUP($A120,Resultaten!$A:$P,9,FALSE)&gt;10,6,IF(VLOOKUP($A120,Resultaten!$A:$P,9,FALSE)&gt;6,8,IF(VLOOKUP($A120,Resultaten!$A:$P,9,FALSE)="",0,10)))))</f>
        <v>0</v>
      </c>
      <c r="P120" s="12">
        <f>IF(ISERROR(VLOOKUP($A120,BNT!$A:$H,7,FALSE)=TRUE),0,IF(VLOOKUP($A120,BNT!$A:$H,7,FALSE)="JA",2,0))</f>
        <v>0</v>
      </c>
      <c r="Q120" s="14">
        <f t="shared" si="3"/>
        <v>17</v>
      </c>
    </row>
    <row r="121" spans="1:17" x14ac:dyDescent="0.25">
      <c r="A121" s="25">
        <v>1686</v>
      </c>
      <c r="B121" s="25" t="str">
        <f>VLOOKUP($A121,Para!$D$1:$E$996,2,FALSE)</f>
        <v>Olicsa Antwerpen</v>
      </c>
      <c r="C121" s="18">
        <f>VLOOKUP($A121,'Score Algemeen'!$A$3:$S$968,5,FALSE)</f>
        <v>10</v>
      </c>
      <c r="D121" s="18">
        <f>VLOOKUP($A121,'Score Algemeen'!$A:$S,15,FALSE)</f>
        <v>5</v>
      </c>
      <c r="E121" s="18">
        <f>VLOOKUP($A121,'Score Algemeen'!$A:$S,19,FALSE)</f>
        <v>8</v>
      </c>
      <c r="F121" s="38">
        <f>IF(VLOOKUP($A121,Resultaten!$A:$P,14,FALSE)&gt;32,5,IF(VLOOKUP($A121,Resultaten!$A:$P,14,FALSE)&gt;22,10,IF(VLOOKUP($A121,Resultaten!$A:$P,14,FALSE)&gt;10,15,IF(VLOOKUP($A121,Resultaten!$A:$P,14,FALSE)&gt;6,20,IF(VLOOKUP($A121,Resultaten!$A:$P,14,FALSE)="",0,25)))))</f>
        <v>0</v>
      </c>
      <c r="G121" s="38">
        <f>IF(VLOOKUP($A121,Resultaten!$A:$P,7,FALSE)&gt;32,1,IF(VLOOKUP($A121,Resultaten!$A:$P,7,FALSE)&gt;22,2,IF(VLOOKUP($A121,Resultaten!$A:$P,7,FALSE)&gt;10,3,IF(VLOOKUP($A121,Resultaten!$A:$P,7,FALSE)&gt;6,4,IF(VLOOKUP($A121,Resultaten!$A:$P,7,FALSE)="",0,5)))))</f>
        <v>0</v>
      </c>
      <c r="H121" s="38">
        <f>IF(VLOOKUP($A121,Resultaten!$A:$P,15,FALSE)&gt;32,5,IF(VLOOKUP($A121,Resultaten!$A:$P,15,FALSE)&gt;22,10,IF(VLOOKUP($A121,Resultaten!$A:$P,15,FALSE)&gt;10,15,IF(VLOOKUP($A121,Resultaten!$A:$P,15,FALSE)&gt;6,20,IF(VLOOKUP($A121,Resultaten!$A:$P,15,FALSE)="",0,25)))))</f>
        <v>0</v>
      </c>
      <c r="I121" s="38">
        <f>IF(VLOOKUP($A121,Resultaten!$A:$P,8,FALSE)&gt;32,1,IF(VLOOKUP($A121,Resultaten!$A:$P,8,FALSE)&gt;22,2,IF(VLOOKUP($A121,Resultaten!$A:$P,8,FALSE)&gt;10,3,IF(VLOOKUP($A121,Resultaten!$A:$P,8,FALSE)&gt;6,4,IF(VLOOKUP($A121,Resultaten!$A:$P,8,FALSE)="",0,5)))))</f>
        <v>0</v>
      </c>
      <c r="J121" s="38">
        <f>IF(ISERROR(VLOOKUP($A121,BNT!$A:$H,8,FALSE)=TRUE),0,IF(VLOOKUP($A121,BNT!$A:$H,8,FALSE)="JA",2,0))</f>
        <v>0</v>
      </c>
      <c r="K121" s="38">
        <f>IF(ISERROR(VLOOKUP($A121,BNT!$A:$H,6,FALSE)=TRUE),0,IF(VLOOKUP($A121,BNT!$A:$H,6,FALSE)="JA",1,0))</f>
        <v>0</v>
      </c>
      <c r="L121" s="52">
        <f t="shared" si="2"/>
        <v>23</v>
      </c>
      <c r="M121" s="12">
        <f>IF(VLOOKUP($A121,Resultaten!$A:$P,15,FALSE)&gt;32,5,IF(VLOOKUP($A121,Resultaten!$A:$P,15,FALSE)&gt;22,10,IF(VLOOKUP($A121,Resultaten!$A:$P,15,FALSE)&gt;10,15,IF(VLOOKUP($A121,Resultaten!$A:$P,15,FALSE)&gt;6,20,IF(VLOOKUP($A121,Resultaten!$A:$P,15,FALSE)="",0,25)))))</f>
        <v>0</v>
      </c>
      <c r="N121" s="12">
        <f>IF(VLOOKUP($A121,Resultaten!$A:$P,16,FALSE)&gt;32,5,IF(VLOOKUP($A121,Resultaten!$A:$P,16,FALSE)&gt;22,10,IF(VLOOKUP($A121,Resultaten!$A:$P,16,FALSE)&gt;10,15,IF(VLOOKUP($A121,Resultaten!$A:$P,16,FALSE)&gt;6,20,IF(VLOOKUP($A121,Resultaten!$A:$P,16,FALSE)="",0,25)))))</f>
        <v>0</v>
      </c>
      <c r="O121" s="12">
        <f>IF(VLOOKUP($A121,Resultaten!$A:$P,9,FALSE)&gt;32,2,IF(VLOOKUP($A121,Resultaten!$A:$P,9,FALSE)&gt;22,4,IF(VLOOKUP($A121,Resultaten!$A:$P,9,FALSE)&gt;10,6,IF(VLOOKUP($A121,Resultaten!$A:$P,9,FALSE)&gt;6,8,IF(VLOOKUP($A121,Resultaten!$A:$P,9,FALSE)="",0,10)))))</f>
        <v>0</v>
      </c>
      <c r="P121" s="12">
        <f>IF(ISERROR(VLOOKUP($A121,BNT!$A:$H,7,FALSE)=TRUE),0,IF(VLOOKUP($A121,BNT!$A:$H,7,FALSE)="JA",2,0))</f>
        <v>0</v>
      </c>
      <c r="Q121" s="14">
        <f t="shared" si="3"/>
        <v>23</v>
      </c>
    </row>
    <row r="122" spans="1:17" x14ac:dyDescent="0.25">
      <c r="A122" s="25">
        <v>1691</v>
      </c>
      <c r="B122" s="25" t="str">
        <f>VLOOKUP($A122,Para!$D$1:$E$996,2,FALSE)</f>
        <v>BBC Koksijde</v>
      </c>
      <c r="C122" s="18">
        <f>VLOOKUP($A122,'Score Algemeen'!$A$3:$S$968,5,FALSE)</f>
        <v>10</v>
      </c>
      <c r="D122" s="18">
        <f>VLOOKUP($A122,'Score Algemeen'!$A:$S,15,FALSE)</f>
        <v>4</v>
      </c>
      <c r="E122" s="18">
        <f>VLOOKUP($A122,'Score Algemeen'!$A:$S,19,FALSE)</f>
        <v>4</v>
      </c>
      <c r="F122" s="38">
        <f>IF(VLOOKUP($A122,Resultaten!$A:$P,14,FALSE)&gt;32,5,IF(VLOOKUP($A122,Resultaten!$A:$P,14,FALSE)&gt;22,10,IF(VLOOKUP($A122,Resultaten!$A:$P,14,FALSE)&gt;10,15,IF(VLOOKUP($A122,Resultaten!$A:$P,14,FALSE)&gt;6,20,IF(VLOOKUP($A122,Resultaten!$A:$P,14,FALSE)="",0,25)))))</f>
        <v>0</v>
      </c>
      <c r="G122" s="38">
        <f>IF(VLOOKUP($A122,Resultaten!$A:$P,7,FALSE)&gt;32,1,IF(VLOOKUP($A122,Resultaten!$A:$P,7,FALSE)&gt;22,2,IF(VLOOKUP($A122,Resultaten!$A:$P,7,FALSE)&gt;10,3,IF(VLOOKUP($A122,Resultaten!$A:$P,7,FALSE)&gt;6,4,IF(VLOOKUP($A122,Resultaten!$A:$P,7,FALSE)="",0,5)))))</f>
        <v>0</v>
      </c>
      <c r="H122" s="38">
        <f>IF(VLOOKUP($A122,Resultaten!$A:$P,15,FALSE)&gt;32,5,IF(VLOOKUP($A122,Resultaten!$A:$P,15,FALSE)&gt;22,10,IF(VLOOKUP($A122,Resultaten!$A:$P,15,FALSE)&gt;10,15,IF(VLOOKUP($A122,Resultaten!$A:$P,15,FALSE)&gt;6,20,IF(VLOOKUP($A122,Resultaten!$A:$P,15,FALSE)="",0,25)))))</f>
        <v>5</v>
      </c>
      <c r="I122" s="38">
        <f>IF(VLOOKUP($A122,Resultaten!$A:$P,8,FALSE)&gt;32,1,IF(VLOOKUP($A122,Resultaten!$A:$P,8,FALSE)&gt;22,2,IF(VLOOKUP($A122,Resultaten!$A:$P,8,FALSE)&gt;10,3,IF(VLOOKUP($A122,Resultaten!$A:$P,8,FALSE)&gt;6,4,IF(VLOOKUP($A122,Resultaten!$A:$P,8,FALSE)="",0,5)))))</f>
        <v>3</v>
      </c>
      <c r="J122" s="38">
        <f>IF(ISERROR(VLOOKUP($A122,BNT!$A:$H,8,FALSE)=TRUE),0,IF(VLOOKUP($A122,BNT!$A:$H,8,FALSE)="JA",2,0))</f>
        <v>0</v>
      </c>
      <c r="K122" s="38">
        <f>IF(ISERROR(VLOOKUP($A122,BNT!$A:$H,6,FALSE)=TRUE),0,IF(VLOOKUP($A122,BNT!$A:$H,6,FALSE)="JA",1,0))</f>
        <v>0</v>
      </c>
      <c r="L122" s="52">
        <f t="shared" si="2"/>
        <v>26</v>
      </c>
      <c r="M122" s="12">
        <f>IF(VLOOKUP($A122,Resultaten!$A:$P,15,FALSE)&gt;32,5,IF(VLOOKUP($A122,Resultaten!$A:$P,15,FALSE)&gt;22,10,IF(VLOOKUP($A122,Resultaten!$A:$P,15,FALSE)&gt;10,15,IF(VLOOKUP($A122,Resultaten!$A:$P,15,FALSE)&gt;6,20,IF(VLOOKUP($A122,Resultaten!$A:$P,15,FALSE)="",0,25)))))</f>
        <v>5</v>
      </c>
      <c r="N122" s="12">
        <f>IF(VLOOKUP($A122,Resultaten!$A:$P,16,FALSE)&gt;32,5,IF(VLOOKUP($A122,Resultaten!$A:$P,16,FALSE)&gt;22,10,IF(VLOOKUP($A122,Resultaten!$A:$P,16,FALSE)&gt;10,15,IF(VLOOKUP($A122,Resultaten!$A:$P,16,FALSE)&gt;6,20,IF(VLOOKUP($A122,Resultaten!$A:$P,16,FALSE)="",0,25)))))</f>
        <v>0</v>
      </c>
      <c r="O122" s="12">
        <f>IF(VLOOKUP($A122,Resultaten!$A:$P,9,FALSE)&gt;32,2,IF(VLOOKUP($A122,Resultaten!$A:$P,9,FALSE)&gt;22,4,IF(VLOOKUP($A122,Resultaten!$A:$P,9,FALSE)&gt;10,6,IF(VLOOKUP($A122,Resultaten!$A:$P,9,FALSE)&gt;6,8,IF(VLOOKUP($A122,Resultaten!$A:$P,9,FALSE)="",0,10)))))</f>
        <v>0</v>
      </c>
      <c r="P122" s="12">
        <f>IF(ISERROR(VLOOKUP($A122,BNT!$A:$H,7,FALSE)=TRUE),0,IF(VLOOKUP($A122,BNT!$A:$H,7,FALSE)="JA",2,0))</f>
        <v>0</v>
      </c>
      <c r="Q122" s="14">
        <f t="shared" si="3"/>
        <v>23</v>
      </c>
    </row>
    <row r="123" spans="1:17" x14ac:dyDescent="0.25">
      <c r="A123" s="25">
        <v>1692</v>
      </c>
      <c r="B123" s="25" t="str">
        <f>VLOOKUP($A123,Para!$D$1:$E$996,2,FALSE)</f>
        <v>BBC Berlaar</v>
      </c>
      <c r="C123" s="18">
        <f>VLOOKUP($A123,'Score Algemeen'!$A$3:$S$968,5,FALSE)</f>
        <v>10</v>
      </c>
      <c r="D123" s="18">
        <f>VLOOKUP($A123,'Score Algemeen'!$A:$S,15,FALSE)</f>
        <v>2</v>
      </c>
      <c r="E123" s="18">
        <f>VLOOKUP($A123,'Score Algemeen'!$A:$S,19,FALSE)</f>
        <v>4</v>
      </c>
      <c r="F123" s="38">
        <f>IF(VLOOKUP($A123,Resultaten!$A:$P,14,FALSE)&gt;32,5,IF(VLOOKUP($A123,Resultaten!$A:$P,14,FALSE)&gt;22,10,IF(VLOOKUP($A123,Resultaten!$A:$P,14,FALSE)&gt;10,15,IF(VLOOKUP($A123,Resultaten!$A:$P,14,FALSE)&gt;6,20,IF(VLOOKUP($A123,Resultaten!$A:$P,14,FALSE)="",0,25)))))</f>
        <v>0</v>
      </c>
      <c r="G123" s="38">
        <f>IF(VLOOKUP($A123,Resultaten!$A:$P,7,FALSE)&gt;32,1,IF(VLOOKUP($A123,Resultaten!$A:$P,7,FALSE)&gt;22,2,IF(VLOOKUP($A123,Resultaten!$A:$P,7,FALSE)&gt;10,3,IF(VLOOKUP($A123,Resultaten!$A:$P,7,FALSE)&gt;6,4,IF(VLOOKUP($A123,Resultaten!$A:$P,7,FALSE)="",0,5)))))</f>
        <v>0</v>
      </c>
      <c r="H123" s="38">
        <f>IF(VLOOKUP($A123,Resultaten!$A:$P,15,FALSE)&gt;32,5,IF(VLOOKUP($A123,Resultaten!$A:$P,15,FALSE)&gt;22,10,IF(VLOOKUP($A123,Resultaten!$A:$P,15,FALSE)&gt;10,15,IF(VLOOKUP($A123,Resultaten!$A:$P,15,FALSE)&gt;6,20,IF(VLOOKUP($A123,Resultaten!$A:$P,15,FALSE)="",0,25)))))</f>
        <v>0</v>
      </c>
      <c r="I123" s="38">
        <f>IF(VLOOKUP($A123,Resultaten!$A:$P,8,FALSE)&gt;32,1,IF(VLOOKUP($A123,Resultaten!$A:$P,8,FALSE)&gt;22,2,IF(VLOOKUP($A123,Resultaten!$A:$P,8,FALSE)&gt;10,3,IF(VLOOKUP($A123,Resultaten!$A:$P,8,FALSE)&gt;6,4,IF(VLOOKUP($A123,Resultaten!$A:$P,8,FALSE)="",0,5)))))</f>
        <v>0</v>
      </c>
      <c r="J123" s="38">
        <f>IF(ISERROR(VLOOKUP($A123,BNT!$A:$H,8,FALSE)=TRUE),0,IF(VLOOKUP($A123,BNT!$A:$H,8,FALSE)="JA",2,0))</f>
        <v>0</v>
      </c>
      <c r="K123" s="38">
        <f>IF(ISERROR(VLOOKUP($A123,BNT!$A:$H,6,FALSE)=TRUE),0,IF(VLOOKUP($A123,BNT!$A:$H,6,FALSE)="JA",1,0))</f>
        <v>0</v>
      </c>
      <c r="L123" s="52">
        <f t="shared" si="2"/>
        <v>16</v>
      </c>
      <c r="M123" s="12">
        <f>IF(VLOOKUP($A123,Resultaten!$A:$P,15,FALSE)&gt;32,5,IF(VLOOKUP($A123,Resultaten!$A:$P,15,FALSE)&gt;22,10,IF(VLOOKUP($A123,Resultaten!$A:$P,15,FALSE)&gt;10,15,IF(VLOOKUP($A123,Resultaten!$A:$P,15,FALSE)&gt;6,20,IF(VLOOKUP($A123,Resultaten!$A:$P,15,FALSE)="",0,25)))))</f>
        <v>0</v>
      </c>
      <c r="N123" s="12">
        <f>IF(VLOOKUP($A123,Resultaten!$A:$P,16,FALSE)&gt;32,5,IF(VLOOKUP($A123,Resultaten!$A:$P,16,FALSE)&gt;22,10,IF(VLOOKUP($A123,Resultaten!$A:$P,16,FALSE)&gt;10,15,IF(VLOOKUP($A123,Resultaten!$A:$P,16,FALSE)&gt;6,20,IF(VLOOKUP($A123,Resultaten!$A:$P,16,FALSE)="",0,25)))))</f>
        <v>0</v>
      </c>
      <c r="O123" s="12">
        <f>IF(VLOOKUP($A123,Resultaten!$A:$P,9,FALSE)&gt;32,2,IF(VLOOKUP($A123,Resultaten!$A:$P,9,FALSE)&gt;22,4,IF(VLOOKUP($A123,Resultaten!$A:$P,9,FALSE)&gt;10,6,IF(VLOOKUP($A123,Resultaten!$A:$P,9,FALSE)&gt;6,8,IF(VLOOKUP($A123,Resultaten!$A:$P,9,FALSE)="",0,10)))))</f>
        <v>0</v>
      </c>
      <c r="P123" s="12">
        <f>IF(ISERROR(VLOOKUP($A123,BNT!$A:$H,7,FALSE)=TRUE),0,IF(VLOOKUP($A123,BNT!$A:$H,7,FALSE)="JA",2,0))</f>
        <v>0</v>
      </c>
      <c r="Q123" s="14">
        <f t="shared" si="3"/>
        <v>16</v>
      </c>
    </row>
    <row r="124" spans="1:17" x14ac:dyDescent="0.25">
      <c r="A124" s="25">
        <v>1696</v>
      </c>
      <c r="B124" s="25" t="str">
        <f>VLOOKUP($A124,Para!$D$1:$E$996,2,FALSE)</f>
        <v>BC Asse-Ternat</v>
      </c>
      <c r="C124" s="18">
        <f>VLOOKUP($A124,'Score Algemeen'!$A$3:$S$968,5,FALSE)</f>
        <v>10</v>
      </c>
      <c r="D124" s="18">
        <f>VLOOKUP($A124,'Score Algemeen'!$A:$S,15,FALSE)</f>
        <v>4</v>
      </c>
      <c r="E124" s="18">
        <f>VLOOKUP($A124,'Score Algemeen'!$A:$S,19,FALSE)</f>
        <v>8</v>
      </c>
      <c r="F124" s="38">
        <f>IF(VLOOKUP($A124,Resultaten!$A:$P,14,FALSE)&gt;32,5,IF(VLOOKUP($A124,Resultaten!$A:$P,14,FALSE)&gt;22,10,IF(VLOOKUP($A124,Resultaten!$A:$P,14,FALSE)&gt;10,15,IF(VLOOKUP($A124,Resultaten!$A:$P,14,FALSE)&gt;6,20,IF(VLOOKUP($A124,Resultaten!$A:$P,14,FALSE)="",0,25)))))</f>
        <v>10</v>
      </c>
      <c r="G124" s="38">
        <f>IF(VLOOKUP($A124,Resultaten!$A:$P,7,FALSE)&gt;32,1,IF(VLOOKUP($A124,Resultaten!$A:$P,7,FALSE)&gt;22,2,IF(VLOOKUP($A124,Resultaten!$A:$P,7,FALSE)&gt;10,3,IF(VLOOKUP($A124,Resultaten!$A:$P,7,FALSE)&gt;6,4,IF(VLOOKUP($A124,Resultaten!$A:$P,7,FALSE)="",0,5)))))</f>
        <v>0</v>
      </c>
      <c r="H124" s="38">
        <f>IF(VLOOKUP($A124,Resultaten!$A:$P,15,FALSE)&gt;32,5,IF(VLOOKUP($A124,Resultaten!$A:$P,15,FALSE)&gt;22,10,IF(VLOOKUP($A124,Resultaten!$A:$P,15,FALSE)&gt;10,15,IF(VLOOKUP($A124,Resultaten!$A:$P,15,FALSE)&gt;6,20,IF(VLOOKUP($A124,Resultaten!$A:$P,15,FALSE)="",0,25)))))</f>
        <v>5</v>
      </c>
      <c r="I124" s="38">
        <f>IF(VLOOKUP($A124,Resultaten!$A:$P,8,FALSE)&gt;32,1,IF(VLOOKUP($A124,Resultaten!$A:$P,8,FALSE)&gt;22,2,IF(VLOOKUP($A124,Resultaten!$A:$P,8,FALSE)&gt;10,3,IF(VLOOKUP($A124,Resultaten!$A:$P,8,FALSE)&gt;6,4,IF(VLOOKUP($A124,Resultaten!$A:$P,8,FALSE)="",0,5)))))</f>
        <v>1</v>
      </c>
      <c r="J124" s="38">
        <f>IF(ISERROR(VLOOKUP($A124,BNT!$A:$H,8,FALSE)=TRUE),0,IF(VLOOKUP($A124,BNT!$A:$H,8,FALSE)="JA",2,0))</f>
        <v>0</v>
      </c>
      <c r="K124" s="38">
        <f>IF(ISERROR(VLOOKUP($A124,BNT!$A:$H,6,FALSE)=TRUE),0,IF(VLOOKUP($A124,BNT!$A:$H,6,FALSE)="JA",1,0))</f>
        <v>0</v>
      </c>
      <c r="L124" s="52">
        <f t="shared" si="2"/>
        <v>38</v>
      </c>
      <c r="M124" s="12">
        <f>IF(VLOOKUP($A124,Resultaten!$A:$P,15,FALSE)&gt;32,5,IF(VLOOKUP($A124,Resultaten!$A:$P,15,FALSE)&gt;22,10,IF(VLOOKUP($A124,Resultaten!$A:$P,15,FALSE)&gt;10,15,IF(VLOOKUP($A124,Resultaten!$A:$P,15,FALSE)&gt;6,20,IF(VLOOKUP($A124,Resultaten!$A:$P,15,FALSE)="",0,25)))))</f>
        <v>5</v>
      </c>
      <c r="N124" s="12">
        <f>IF(VLOOKUP($A124,Resultaten!$A:$P,16,FALSE)&gt;32,5,IF(VLOOKUP($A124,Resultaten!$A:$P,16,FALSE)&gt;22,10,IF(VLOOKUP($A124,Resultaten!$A:$P,16,FALSE)&gt;10,15,IF(VLOOKUP($A124,Resultaten!$A:$P,16,FALSE)&gt;6,20,IF(VLOOKUP($A124,Resultaten!$A:$P,16,FALSE)="",0,25)))))</f>
        <v>15</v>
      </c>
      <c r="O124" s="12">
        <f>IF(VLOOKUP($A124,Resultaten!$A:$P,9,FALSE)&gt;32,2,IF(VLOOKUP($A124,Resultaten!$A:$P,9,FALSE)&gt;22,4,IF(VLOOKUP($A124,Resultaten!$A:$P,9,FALSE)&gt;10,6,IF(VLOOKUP($A124,Resultaten!$A:$P,9,FALSE)&gt;6,8,IF(VLOOKUP($A124,Resultaten!$A:$P,9,FALSE)="",0,10)))))</f>
        <v>2</v>
      </c>
      <c r="P124" s="12">
        <f>IF(ISERROR(VLOOKUP($A124,BNT!$A:$H,7,FALSE)=TRUE),0,IF(VLOOKUP($A124,BNT!$A:$H,7,FALSE)="JA",2,0))</f>
        <v>0</v>
      </c>
      <c r="Q124" s="14">
        <f t="shared" si="3"/>
        <v>44</v>
      </c>
    </row>
    <row r="125" spans="1:17" x14ac:dyDescent="0.25">
      <c r="A125" s="25">
        <v>1717</v>
      </c>
      <c r="B125" s="25" t="str">
        <f>VLOOKUP($A125,Para!$D$1:$E$996,2,FALSE)</f>
        <v>Tigers Evergem</v>
      </c>
      <c r="C125" s="18">
        <f>VLOOKUP($A125,'Score Algemeen'!$A$3:$S$968,5,FALSE)</f>
        <v>10</v>
      </c>
      <c r="D125" s="18">
        <f>VLOOKUP($A125,'Score Algemeen'!$A:$S,15,FALSE)</f>
        <v>5</v>
      </c>
      <c r="E125" s="18">
        <f>VLOOKUP($A125,'Score Algemeen'!$A:$S,19,FALSE)</f>
        <v>8</v>
      </c>
      <c r="F125" s="38">
        <f>IF(VLOOKUP($A125,Resultaten!$A:$P,14,FALSE)&gt;32,5,IF(VLOOKUP($A125,Resultaten!$A:$P,14,FALSE)&gt;22,10,IF(VLOOKUP($A125,Resultaten!$A:$P,14,FALSE)&gt;10,15,IF(VLOOKUP($A125,Resultaten!$A:$P,14,FALSE)&gt;6,20,IF(VLOOKUP($A125,Resultaten!$A:$P,14,FALSE)="",0,25)))))</f>
        <v>0</v>
      </c>
      <c r="G125" s="38">
        <f>IF(VLOOKUP($A125,Resultaten!$A:$P,7,FALSE)&gt;32,1,IF(VLOOKUP($A125,Resultaten!$A:$P,7,FALSE)&gt;22,2,IF(VLOOKUP($A125,Resultaten!$A:$P,7,FALSE)&gt;10,3,IF(VLOOKUP($A125,Resultaten!$A:$P,7,FALSE)&gt;6,4,IF(VLOOKUP($A125,Resultaten!$A:$P,7,FALSE)="",0,5)))))</f>
        <v>2</v>
      </c>
      <c r="H125" s="38">
        <f>IF(VLOOKUP($A125,Resultaten!$A:$P,15,FALSE)&gt;32,5,IF(VLOOKUP($A125,Resultaten!$A:$P,15,FALSE)&gt;22,10,IF(VLOOKUP($A125,Resultaten!$A:$P,15,FALSE)&gt;10,15,IF(VLOOKUP($A125,Resultaten!$A:$P,15,FALSE)&gt;6,20,IF(VLOOKUP($A125,Resultaten!$A:$P,15,FALSE)="",0,25)))))</f>
        <v>10</v>
      </c>
      <c r="I125" s="38">
        <f>IF(VLOOKUP($A125,Resultaten!$A:$P,8,FALSE)&gt;32,1,IF(VLOOKUP($A125,Resultaten!$A:$P,8,FALSE)&gt;22,2,IF(VLOOKUP($A125,Resultaten!$A:$P,8,FALSE)&gt;10,3,IF(VLOOKUP($A125,Resultaten!$A:$P,8,FALSE)&gt;6,4,IF(VLOOKUP($A125,Resultaten!$A:$P,8,FALSE)="",0,5)))))</f>
        <v>2</v>
      </c>
      <c r="J125" s="38">
        <f>IF(ISERROR(VLOOKUP($A125,BNT!$A:$H,8,FALSE)=TRUE),0,IF(VLOOKUP($A125,BNT!$A:$H,8,FALSE)="JA",2,0))</f>
        <v>0</v>
      </c>
      <c r="K125" s="38">
        <f>IF(ISERROR(VLOOKUP($A125,BNT!$A:$H,6,FALSE)=TRUE),0,IF(VLOOKUP($A125,BNT!$A:$H,6,FALSE)="JA",1,0))</f>
        <v>0</v>
      </c>
      <c r="L125" s="52">
        <f t="shared" si="2"/>
        <v>37</v>
      </c>
      <c r="M125" s="12">
        <f>IF(VLOOKUP($A125,Resultaten!$A:$P,15,FALSE)&gt;32,5,IF(VLOOKUP($A125,Resultaten!$A:$P,15,FALSE)&gt;22,10,IF(VLOOKUP($A125,Resultaten!$A:$P,15,FALSE)&gt;10,15,IF(VLOOKUP($A125,Resultaten!$A:$P,15,FALSE)&gt;6,20,IF(VLOOKUP($A125,Resultaten!$A:$P,15,FALSE)="",0,25)))))</f>
        <v>10</v>
      </c>
      <c r="N125" s="12">
        <f>IF(VLOOKUP($A125,Resultaten!$A:$P,16,FALSE)&gt;32,5,IF(VLOOKUP($A125,Resultaten!$A:$P,16,FALSE)&gt;22,10,IF(VLOOKUP($A125,Resultaten!$A:$P,16,FALSE)&gt;10,15,IF(VLOOKUP($A125,Resultaten!$A:$P,16,FALSE)&gt;6,20,IF(VLOOKUP($A125,Resultaten!$A:$P,16,FALSE)="",0,25)))))</f>
        <v>0</v>
      </c>
      <c r="O125" s="12">
        <f>IF(VLOOKUP($A125,Resultaten!$A:$P,9,FALSE)&gt;32,2,IF(VLOOKUP($A125,Resultaten!$A:$P,9,FALSE)&gt;22,4,IF(VLOOKUP($A125,Resultaten!$A:$P,9,FALSE)&gt;10,6,IF(VLOOKUP($A125,Resultaten!$A:$P,9,FALSE)&gt;6,8,IF(VLOOKUP($A125,Resultaten!$A:$P,9,FALSE)="",0,10)))))</f>
        <v>2</v>
      </c>
      <c r="P125" s="12">
        <f>IF(ISERROR(VLOOKUP($A125,BNT!$A:$H,7,FALSE)=TRUE),0,IF(VLOOKUP($A125,BNT!$A:$H,7,FALSE)="JA",2,0))</f>
        <v>0</v>
      </c>
      <c r="Q125" s="14">
        <f t="shared" si="3"/>
        <v>35</v>
      </c>
    </row>
    <row r="126" spans="1:17" x14ac:dyDescent="0.25">
      <c r="A126" s="25">
        <v>1743</v>
      </c>
      <c r="B126" s="25" t="str">
        <f>VLOOKUP($A126,Para!$D$1:$E$996,2,FALSE)</f>
        <v>Basket Desselgem</v>
      </c>
      <c r="C126" s="18">
        <f>VLOOKUP($A126,'Score Algemeen'!$A$3:$S$968,5,FALSE)</f>
        <v>10</v>
      </c>
      <c r="D126" s="18">
        <f>VLOOKUP($A126,'Score Algemeen'!$A:$S,15,FALSE)</f>
        <v>2</v>
      </c>
      <c r="E126" s="18">
        <f>VLOOKUP($A126,'Score Algemeen'!$A:$S,19,FALSE)</f>
        <v>6</v>
      </c>
      <c r="F126" s="38">
        <f>IF(VLOOKUP($A126,Resultaten!$A:$P,14,FALSE)&gt;32,5,IF(VLOOKUP($A126,Resultaten!$A:$P,14,FALSE)&gt;22,10,IF(VLOOKUP($A126,Resultaten!$A:$P,14,FALSE)&gt;10,15,IF(VLOOKUP($A126,Resultaten!$A:$P,14,FALSE)&gt;6,20,IF(VLOOKUP($A126,Resultaten!$A:$P,14,FALSE)="",0,25)))))</f>
        <v>5</v>
      </c>
      <c r="G126" s="38">
        <f>IF(VLOOKUP($A126,Resultaten!$A:$P,7,FALSE)&gt;32,1,IF(VLOOKUP($A126,Resultaten!$A:$P,7,FALSE)&gt;22,2,IF(VLOOKUP($A126,Resultaten!$A:$P,7,FALSE)&gt;10,3,IF(VLOOKUP($A126,Resultaten!$A:$P,7,FALSE)&gt;6,4,IF(VLOOKUP($A126,Resultaten!$A:$P,7,FALSE)="",0,5)))))</f>
        <v>0</v>
      </c>
      <c r="H126" s="38">
        <f>IF(VLOOKUP($A126,Resultaten!$A:$P,15,FALSE)&gt;32,5,IF(VLOOKUP($A126,Resultaten!$A:$P,15,FALSE)&gt;22,10,IF(VLOOKUP($A126,Resultaten!$A:$P,15,FALSE)&gt;10,15,IF(VLOOKUP($A126,Resultaten!$A:$P,15,FALSE)&gt;6,20,IF(VLOOKUP($A126,Resultaten!$A:$P,15,FALSE)="",0,25)))))</f>
        <v>0</v>
      </c>
      <c r="I126" s="38">
        <f>IF(VLOOKUP($A126,Resultaten!$A:$P,8,FALSE)&gt;32,1,IF(VLOOKUP($A126,Resultaten!$A:$P,8,FALSE)&gt;22,2,IF(VLOOKUP($A126,Resultaten!$A:$P,8,FALSE)&gt;10,3,IF(VLOOKUP($A126,Resultaten!$A:$P,8,FALSE)&gt;6,4,IF(VLOOKUP($A126,Resultaten!$A:$P,8,FALSE)="",0,5)))))</f>
        <v>1</v>
      </c>
      <c r="J126" s="38">
        <f>IF(ISERROR(VLOOKUP($A126,BNT!$A:$H,8,FALSE)=TRUE),0,IF(VLOOKUP($A126,BNT!$A:$H,8,FALSE)="JA",2,0))</f>
        <v>0</v>
      </c>
      <c r="K126" s="38">
        <f>IF(ISERROR(VLOOKUP($A126,BNT!$A:$H,6,FALSE)=TRUE),0,IF(VLOOKUP($A126,BNT!$A:$H,6,FALSE)="JA",1,0))</f>
        <v>0</v>
      </c>
      <c r="L126" s="52">
        <f t="shared" si="2"/>
        <v>24</v>
      </c>
      <c r="M126" s="12">
        <f>IF(VLOOKUP($A126,Resultaten!$A:$P,15,FALSE)&gt;32,5,IF(VLOOKUP($A126,Resultaten!$A:$P,15,FALSE)&gt;22,10,IF(VLOOKUP($A126,Resultaten!$A:$P,15,FALSE)&gt;10,15,IF(VLOOKUP($A126,Resultaten!$A:$P,15,FALSE)&gt;6,20,IF(VLOOKUP($A126,Resultaten!$A:$P,15,FALSE)="",0,25)))))</f>
        <v>0</v>
      </c>
      <c r="N126" s="12">
        <f>IF(VLOOKUP($A126,Resultaten!$A:$P,16,FALSE)&gt;32,5,IF(VLOOKUP($A126,Resultaten!$A:$P,16,FALSE)&gt;22,10,IF(VLOOKUP($A126,Resultaten!$A:$P,16,FALSE)&gt;10,15,IF(VLOOKUP($A126,Resultaten!$A:$P,16,FALSE)&gt;6,20,IF(VLOOKUP($A126,Resultaten!$A:$P,16,FALSE)="",0,25)))))</f>
        <v>5</v>
      </c>
      <c r="O126" s="12">
        <f>IF(VLOOKUP($A126,Resultaten!$A:$P,9,FALSE)&gt;32,2,IF(VLOOKUP($A126,Resultaten!$A:$P,9,FALSE)&gt;22,4,IF(VLOOKUP($A126,Resultaten!$A:$P,9,FALSE)&gt;10,6,IF(VLOOKUP($A126,Resultaten!$A:$P,9,FALSE)&gt;6,8,IF(VLOOKUP($A126,Resultaten!$A:$P,9,FALSE)="",0,10)))))</f>
        <v>0</v>
      </c>
      <c r="P126" s="12">
        <f>IF(ISERROR(VLOOKUP($A126,BNT!$A:$H,7,FALSE)=TRUE),0,IF(VLOOKUP($A126,BNT!$A:$H,7,FALSE)="JA",2,0))</f>
        <v>0</v>
      </c>
      <c r="Q126" s="14">
        <f t="shared" si="3"/>
        <v>23</v>
      </c>
    </row>
    <row r="127" spans="1:17" x14ac:dyDescent="0.25">
      <c r="A127" s="25">
        <v>1744</v>
      </c>
      <c r="B127" s="25" t="str">
        <f>VLOOKUP($A127,Para!$D$1:$E$996,2,FALSE)</f>
        <v>Toyota Wouters Diest</v>
      </c>
      <c r="C127" s="18">
        <f>VLOOKUP($A127,'Score Algemeen'!$A$3:$S$968,5,FALSE)</f>
        <v>10</v>
      </c>
      <c r="D127" s="18">
        <f>VLOOKUP($A127,'Score Algemeen'!$A:$S,15,FALSE)</f>
        <v>3</v>
      </c>
      <c r="E127" s="18">
        <f>VLOOKUP($A127,'Score Algemeen'!$A:$S,19,FALSE)</f>
        <v>5</v>
      </c>
      <c r="F127" s="38">
        <f>IF(VLOOKUP($A127,Resultaten!$A:$P,14,FALSE)&gt;32,5,IF(VLOOKUP($A127,Resultaten!$A:$P,14,FALSE)&gt;22,10,IF(VLOOKUP($A127,Resultaten!$A:$P,14,FALSE)&gt;10,15,IF(VLOOKUP($A127,Resultaten!$A:$P,14,FALSE)&gt;6,20,IF(VLOOKUP($A127,Resultaten!$A:$P,14,FALSE)="",0,25)))))</f>
        <v>0</v>
      </c>
      <c r="G127" s="38">
        <f>IF(VLOOKUP($A127,Resultaten!$A:$P,7,FALSE)&gt;32,1,IF(VLOOKUP($A127,Resultaten!$A:$P,7,FALSE)&gt;22,2,IF(VLOOKUP($A127,Resultaten!$A:$P,7,FALSE)&gt;10,3,IF(VLOOKUP($A127,Resultaten!$A:$P,7,FALSE)&gt;6,4,IF(VLOOKUP($A127,Resultaten!$A:$P,7,FALSE)="",0,5)))))</f>
        <v>0</v>
      </c>
      <c r="H127" s="38">
        <f>IF(VLOOKUP($A127,Resultaten!$A:$P,15,FALSE)&gt;32,5,IF(VLOOKUP($A127,Resultaten!$A:$P,15,FALSE)&gt;22,10,IF(VLOOKUP($A127,Resultaten!$A:$P,15,FALSE)&gt;10,15,IF(VLOOKUP($A127,Resultaten!$A:$P,15,FALSE)&gt;6,20,IF(VLOOKUP($A127,Resultaten!$A:$P,15,FALSE)="",0,25)))))</f>
        <v>0</v>
      </c>
      <c r="I127" s="38">
        <f>IF(VLOOKUP($A127,Resultaten!$A:$P,8,FALSE)&gt;32,1,IF(VLOOKUP($A127,Resultaten!$A:$P,8,FALSE)&gt;22,2,IF(VLOOKUP($A127,Resultaten!$A:$P,8,FALSE)&gt;10,3,IF(VLOOKUP($A127,Resultaten!$A:$P,8,FALSE)&gt;6,4,IF(VLOOKUP($A127,Resultaten!$A:$P,8,FALSE)="",0,5)))))</f>
        <v>0</v>
      </c>
      <c r="J127" s="38">
        <f>IF(ISERROR(VLOOKUP($A127,BNT!$A:$H,8,FALSE)=TRUE),0,IF(VLOOKUP($A127,BNT!$A:$H,8,FALSE)="JA",2,0))</f>
        <v>0</v>
      </c>
      <c r="K127" s="38">
        <f>IF(ISERROR(VLOOKUP($A127,BNT!$A:$H,6,FALSE)=TRUE),0,IF(VLOOKUP($A127,BNT!$A:$H,6,FALSE)="JA",1,0))</f>
        <v>0</v>
      </c>
      <c r="L127" s="52">
        <f t="shared" si="2"/>
        <v>18</v>
      </c>
      <c r="M127" s="12">
        <f>IF(VLOOKUP($A127,Resultaten!$A:$P,15,FALSE)&gt;32,5,IF(VLOOKUP($A127,Resultaten!$A:$P,15,FALSE)&gt;22,10,IF(VLOOKUP($A127,Resultaten!$A:$P,15,FALSE)&gt;10,15,IF(VLOOKUP($A127,Resultaten!$A:$P,15,FALSE)&gt;6,20,IF(VLOOKUP($A127,Resultaten!$A:$P,15,FALSE)="",0,25)))))</f>
        <v>0</v>
      </c>
      <c r="N127" s="12">
        <f>IF(VLOOKUP($A127,Resultaten!$A:$P,16,FALSE)&gt;32,5,IF(VLOOKUP($A127,Resultaten!$A:$P,16,FALSE)&gt;22,10,IF(VLOOKUP($A127,Resultaten!$A:$P,16,FALSE)&gt;10,15,IF(VLOOKUP($A127,Resultaten!$A:$P,16,FALSE)&gt;6,20,IF(VLOOKUP($A127,Resultaten!$A:$P,16,FALSE)="",0,25)))))</f>
        <v>0</v>
      </c>
      <c r="O127" s="12">
        <f>IF(VLOOKUP($A127,Resultaten!$A:$P,9,FALSE)&gt;32,2,IF(VLOOKUP($A127,Resultaten!$A:$P,9,FALSE)&gt;22,4,IF(VLOOKUP($A127,Resultaten!$A:$P,9,FALSE)&gt;10,6,IF(VLOOKUP($A127,Resultaten!$A:$P,9,FALSE)&gt;6,8,IF(VLOOKUP($A127,Resultaten!$A:$P,9,FALSE)="",0,10)))))</f>
        <v>0</v>
      </c>
      <c r="P127" s="12">
        <f>IF(ISERROR(VLOOKUP($A127,BNT!$A:$H,7,FALSE)=TRUE),0,IF(VLOOKUP($A127,BNT!$A:$H,7,FALSE)="JA",2,0))</f>
        <v>0</v>
      </c>
      <c r="Q127" s="14">
        <f t="shared" si="3"/>
        <v>18</v>
      </c>
    </row>
    <row r="128" spans="1:17" x14ac:dyDescent="0.25">
      <c r="A128" s="25">
        <v>1793</v>
      </c>
      <c r="B128" s="25" t="str">
        <f>VLOOKUP($A128,Para!$D$1:$E$996,2,FALSE)</f>
        <v>Thor Tervuren</v>
      </c>
      <c r="C128" s="18">
        <f>VLOOKUP($A128,'Score Algemeen'!$A$3:$S$968,5,FALSE)</f>
        <v>10</v>
      </c>
      <c r="D128" s="18">
        <f>VLOOKUP($A128,'Score Algemeen'!$A:$S,15,FALSE)</f>
        <v>4</v>
      </c>
      <c r="E128" s="18">
        <f>VLOOKUP($A128,'Score Algemeen'!$A:$S,19,FALSE)</f>
        <v>5</v>
      </c>
      <c r="F128" s="38">
        <f>IF(VLOOKUP($A128,Resultaten!$A:$P,14,FALSE)&gt;32,5,IF(VLOOKUP($A128,Resultaten!$A:$P,14,FALSE)&gt;22,10,IF(VLOOKUP($A128,Resultaten!$A:$P,14,FALSE)&gt;10,15,IF(VLOOKUP($A128,Resultaten!$A:$P,14,FALSE)&gt;6,20,IF(VLOOKUP($A128,Resultaten!$A:$P,14,FALSE)="",0,25)))))</f>
        <v>0</v>
      </c>
      <c r="G128" s="38">
        <f>IF(VLOOKUP($A128,Resultaten!$A:$P,7,FALSE)&gt;32,1,IF(VLOOKUP($A128,Resultaten!$A:$P,7,FALSE)&gt;22,2,IF(VLOOKUP($A128,Resultaten!$A:$P,7,FALSE)&gt;10,3,IF(VLOOKUP($A128,Resultaten!$A:$P,7,FALSE)&gt;6,4,IF(VLOOKUP($A128,Resultaten!$A:$P,7,FALSE)="",0,5)))))</f>
        <v>0</v>
      </c>
      <c r="H128" s="38">
        <f>IF(VLOOKUP($A128,Resultaten!$A:$P,15,FALSE)&gt;32,5,IF(VLOOKUP($A128,Resultaten!$A:$P,15,FALSE)&gt;22,10,IF(VLOOKUP($A128,Resultaten!$A:$P,15,FALSE)&gt;10,15,IF(VLOOKUP($A128,Resultaten!$A:$P,15,FALSE)&gt;6,20,IF(VLOOKUP($A128,Resultaten!$A:$P,15,FALSE)="",0,25)))))</f>
        <v>0</v>
      </c>
      <c r="I128" s="38">
        <f>IF(VLOOKUP($A128,Resultaten!$A:$P,8,FALSE)&gt;32,1,IF(VLOOKUP($A128,Resultaten!$A:$P,8,FALSE)&gt;22,2,IF(VLOOKUP($A128,Resultaten!$A:$P,8,FALSE)&gt;10,3,IF(VLOOKUP($A128,Resultaten!$A:$P,8,FALSE)&gt;6,4,IF(VLOOKUP($A128,Resultaten!$A:$P,8,FALSE)="",0,5)))))</f>
        <v>0</v>
      </c>
      <c r="J128" s="38">
        <f>IF(ISERROR(VLOOKUP($A128,BNT!$A:$H,8,FALSE)=TRUE),0,IF(VLOOKUP($A128,BNT!$A:$H,8,FALSE)="JA",2,0))</f>
        <v>0</v>
      </c>
      <c r="K128" s="38">
        <f>IF(ISERROR(VLOOKUP($A128,BNT!$A:$H,6,FALSE)=TRUE),0,IF(VLOOKUP($A128,BNT!$A:$H,6,FALSE)="JA",1,0))</f>
        <v>0</v>
      </c>
      <c r="L128" s="52">
        <f t="shared" si="2"/>
        <v>19</v>
      </c>
      <c r="M128" s="12">
        <f>IF(VLOOKUP($A128,Resultaten!$A:$P,15,FALSE)&gt;32,5,IF(VLOOKUP($A128,Resultaten!$A:$P,15,FALSE)&gt;22,10,IF(VLOOKUP($A128,Resultaten!$A:$P,15,FALSE)&gt;10,15,IF(VLOOKUP($A128,Resultaten!$A:$P,15,FALSE)&gt;6,20,IF(VLOOKUP($A128,Resultaten!$A:$P,15,FALSE)="",0,25)))))</f>
        <v>0</v>
      </c>
      <c r="N128" s="12">
        <f>IF(VLOOKUP($A128,Resultaten!$A:$P,16,FALSE)&gt;32,5,IF(VLOOKUP($A128,Resultaten!$A:$P,16,FALSE)&gt;22,10,IF(VLOOKUP($A128,Resultaten!$A:$P,16,FALSE)&gt;10,15,IF(VLOOKUP($A128,Resultaten!$A:$P,16,FALSE)&gt;6,20,IF(VLOOKUP($A128,Resultaten!$A:$P,16,FALSE)="",0,25)))))</f>
        <v>0</v>
      </c>
      <c r="O128" s="12">
        <f>IF(VLOOKUP($A128,Resultaten!$A:$P,9,FALSE)&gt;32,2,IF(VLOOKUP($A128,Resultaten!$A:$P,9,FALSE)&gt;22,4,IF(VLOOKUP($A128,Resultaten!$A:$P,9,FALSE)&gt;10,6,IF(VLOOKUP($A128,Resultaten!$A:$P,9,FALSE)&gt;6,8,IF(VLOOKUP($A128,Resultaten!$A:$P,9,FALSE)="",0,10)))))</f>
        <v>0</v>
      </c>
      <c r="P128" s="12">
        <f>IF(ISERROR(VLOOKUP($A128,BNT!$A:$H,7,FALSE)=TRUE),0,IF(VLOOKUP($A128,BNT!$A:$H,7,FALSE)="JA",2,0))</f>
        <v>0</v>
      </c>
      <c r="Q128" s="14">
        <f t="shared" si="3"/>
        <v>19</v>
      </c>
    </row>
    <row r="129" spans="1:17" x14ac:dyDescent="0.25">
      <c r="A129" s="25">
        <v>1840</v>
      </c>
      <c r="B129" s="25" t="str">
        <f>VLOOKUP($A129,Para!$D$1:$E$996,2,FALSE)</f>
        <v>Zuiderkempen Diamonds</v>
      </c>
      <c r="C129" s="18">
        <f>VLOOKUP($A129,'Score Algemeen'!$A$3:$S$968,5,FALSE)</f>
        <v>10</v>
      </c>
      <c r="D129" s="18">
        <f>VLOOKUP($A129,'Score Algemeen'!$A:$S,15,FALSE)</f>
        <v>3</v>
      </c>
      <c r="E129" s="18">
        <f>VLOOKUP($A129,'Score Algemeen'!$A:$S,19,FALSE)</f>
        <v>8</v>
      </c>
      <c r="F129" s="38">
        <f>IF(VLOOKUP($A129,Resultaten!$A:$P,14,FALSE)&gt;32,5,IF(VLOOKUP($A129,Resultaten!$A:$P,14,FALSE)&gt;22,10,IF(VLOOKUP($A129,Resultaten!$A:$P,14,FALSE)&gt;10,15,IF(VLOOKUP($A129,Resultaten!$A:$P,14,FALSE)&gt;6,20,IF(VLOOKUP($A129,Resultaten!$A:$P,14,FALSE)="",0,25)))))</f>
        <v>0</v>
      </c>
      <c r="G129" s="38">
        <f>IF(VLOOKUP($A129,Resultaten!$A:$P,7,FALSE)&gt;32,1,IF(VLOOKUP($A129,Resultaten!$A:$P,7,FALSE)&gt;22,2,IF(VLOOKUP($A129,Resultaten!$A:$P,7,FALSE)&gt;10,3,IF(VLOOKUP($A129,Resultaten!$A:$P,7,FALSE)&gt;6,4,IF(VLOOKUP($A129,Resultaten!$A:$P,7,FALSE)="",0,5)))))</f>
        <v>0</v>
      </c>
      <c r="H129" s="38">
        <f>IF(VLOOKUP($A129,Resultaten!$A:$P,15,FALSE)&gt;32,5,IF(VLOOKUP($A129,Resultaten!$A:$P,15,FALSE)&gt;22,10,IF(VLOOKUP($A129,Resultaten!$A:$P,15,FALSE)&gt;10,15,IF(VLOOKUP($A129,Resultaten!$A:$P,15,FALSE)&gt;6,20,IF(VLOOKUP($A129,Resultaten!$A:$P,15,FALSE)="",0,25)))))</f>
        <v>5</v>
      </c>
      <c r="I129" s="38">
        <f>IF(VLOOKUP($A129,Resultaten!$A:$P,8,FALSE)&gt;32,1,IF(VLOOKUP($A129,Resultaten!$A:$P,8,FALSE)&gt;22,2,IF(VLOOKUP($A129,Resultaten!$A:$P,8,FALSE)&gt;10,3,IF(VLOOKUP($A129,Resultaten!$A:$P,8,FALSE)&gt;6,4,IF(VLOOKUP($A129,Resultaten!$A:$P,8,FALSE)="",0,5)))))</f>
        <v>0</v>
      </c>
      <c r="J129" s="38">
        <f>IF(ISERROR(VLOOKUP($A129,BNT!$A:$H,8,FALSE)=TRUE),0,IF(VLOOKUP($A129,BNT!$A:$H,8,FALSE)="JA",2,0))</f>
        <v>0</v>
      </c>
      <c r="K129" s="38">
        <f>IF(ISERROR(VLOOKUP($A129,BNT!$A:$H,6,FALSE)=TRUE),0,IF(VLOOKUP($A129,BNT!$A:$H,6,FALSE)="JA",1,0))</f>
        <v>0</v>
      </c>
      <c r="L129" s="52">
        <f t="shared" si="2"/>
        <v>26</v>
      </c>
      <c r="M129" s="12">
        <f>IF(VLOOKUP($A129,Resultaten!$A:$P,15,FALSE)&gt;32,5,IF(VLOOKUP($A129,Resultaten!$A:$P,15,FALSE)&gt;22,10,IF(VLOOKUP($A129,Resultaten!$A:$P,15,FALSE)&gt;10,15,IF(VLOOKUP($A129,Resultaten!$A:$P,15,FALSE)&gt;6,20,IF(VLOOKUP($A129,Resultaten!$A:$P,15,FALSE)="",0,25)))))</f>
        <v>5</v>
      </c>
      <c r="N129" s="12">
        <f>IF(VLOOKUP($A129,Resultaten!$A:$P,16,FALSE)&gt;32,5,IF(VLOOKUP($A129,Resultaten!$A:$P,16,FALSE)&gt;22,10,IF(VLOOKUP($A129,Resultaten!$A:$P,16,FALSE)&gt;10,15,IF(VLOOKUP($A129,Resultaten!$A:$P,16,FALSE)&gt;6,20,IF(VLOOKUP($A129,Resultaten!$A:$P,16,FALSE)="",0,25)))))</f>
        <v>0</v>
      </c>
      <c r="O129" s="12">
        <f>IF(VLOOKUP($A129,Resultaten!$A:$P,9,FALSE)&gt;32,2,IF(VLOOKUP($A129,Resultaten!$A:$P,9,FALSE)&gt;22,4,IF(VLOOKUP($A129,Resultaten!$A:$P,9,FALSE)&gt;10,6,IF(VLOOKUP($A129,Resultaten!$A:$P,9,FALSE)&gt;6,8,IF(VLOOKUP($A129,Resultaten!$A:$P,9,FALSE)="",0,10)))))</f>
        <v>0</v>
      </c>
      <c r="P129" s="12">
        <f>IF(ISERROR(VLOOKUP($A129,BNT!$A:$H,7,FALSE)=TRUE),0,IF(VLOOKUP($A129,BNT!$A:$H,7,FALSE)="JA",2,0))</f>
        <v>0</v>
      </c>
      <c r="Q129" s="14">
        <f t="shared" si="3"/>
        <v>26</v>
      </c>
    </row>
    <row r="130" spans="1:17" x14ac:dyDescent="0.25">
      <c r="A130" s="25">
        <v>1852</v>
      </c>
      <c r="B130" s="25" t="str">
        <f>VLOOKUP($A130,Para!$D$1:$E$996,2,FALSE)</f>
        <v>BBC Geel</v>
      </c>
      <c r="C130" s="18">
        <f>VLOOKUP($A130,'Score Algemeen'!$A$3:$S$968,5,FALSE)</f>
        <v>10</v>
      </c>
      <c r="D130" s="18">
        <f>VLOOKUP($A130,'Score Algemeen'!$A:$S,15,FALSE)</f>
        <v>4</v>
      </c>
      <c r="E130" s="18">
        <f>VLOOKUP($A130,'Score Algemeen'!$A:$S,19,FALSE)</f>
        <v>5</v>
      </c>
      <c r="F130" s="38">
        <f>IF(VLOOKUP($A130,Resultaten!$A:$P,14,FALSE)&gt;32,5,IF(VLOOKUP($A130,Resultaten!$A:$P,14,FALSE)&gt;22,10,IF(VLOOKUP($A130,Resultaten!$A:$P,14,FALSE)&gt;10,15,IF(VLOOKUP($A130,Resultaten!$A:$P,14,FALSE)&gt;6,20,IF(VLOOKUP($A130,Resultaten!$A:$P,14,FALSE)="",0,25)))))</f>
        <v>0</v>
      </c>
      <c r="G130" s="38">
        <f>IF(VLOOKUP($A130,Resultaten!$A:$P,7,FALSE)&gt;32,1,IF(VLOOKUP($A130,Resultaten!$A:$P,7,FALSE)&gt;22,2,IF(VLOOKUP($A130,Resultaten!$A:$P,7,FALSE)&gt;10,3,IF(VLOOKUP($A130,Resultaten!$A:$P,7,FALSE)&gt;6,4,IF(VLOOKUP($A130,Resultaten!$A:$P,7,FALSE)="",0,5)))))</f>
        <v>0</v>
      </c>
      <c r="H130" s="38">
        <f>IF(VLOOKUP($A130,Resultaten!$A:$P,15,FALSE)&gt;32,5,IF(VLOOKUP($A130,Resultaten!$A:$P,15,FALSE)&gt;22,10,IF(VLOOKUP($A130,Resultaten!$A:$P,15,FALSE)&gt;10,15,IF(VLOOKUP($A130,Resultaten!$A:$P,15,FALSE)&gt;6,20,IF(VLOOKUP($A130,Resultaten!$A:$P,15,FALSE)="",0,25)))))</f>
        <v>0</v>
      </c>
      <c r="I130" s="38">
        <f>IF(VLOOKUP($A130,Resultaten!$A:$P,8,FALSE)&gt;32,1,IF(VLOOKUP($A130,Resultaten!$A:$P,8,FALSE)&gt;22,2,IF(VLOOKUP($A130,Resultaten!$A:$P,8,FALSE)&gt;10,3,IF(VLOOKUP($A130,Resultaten!$A:$P,8,FALSE)&gt;6,4,IF(VLOOKUP($A130,Resultaten!$A:$P,8,FALSE)="",0,5)))))</f>
        <v>0</v>
      </c>
      <c r="J130" s="38">
        <f>IF(ISERROR(VLOOKUP($A130,BNT!$A:$H,8,FALSE)=TRUE),0,IF(VLOOKUP($A130,BNT!$A:$H,8,FALSE)="JA",2,0))</f>
        <v>0</v>
      </c>
      <c r="K130" s="38">
        <f>IF(ISERROR(VLOOKUP($A130,BNT!$A:$H,6,FALSE)=TRUE),0,IF(VLOOKUP($A130,BNT!$A:$H,6,FALSE)="JA",1,0))</f>
        <v>0</v>
      </c>
      <c r="L130" s="52">
        <f t="shared" si="2"/>
        <v>19</v>
      </c>
      <c r="M130" s="12">
        <f>IF(VLOOKUP($A130,Resultaten!$A:$P,15,FALSE)&gt;32,5,IF(VLOOKUP($A130,Resultaten!$A:$P,15,FALSE)&gt;22,10,IF(VLOOKUP($A130,Resultaten!$A:$P,15,FALSE)&gt;10,15,IF(VLOOKUP($A130,Resultaten!$A:$P,15,FALSE)&gt;6,20,IF(VLOOKUP($A130,Resultaten!$A:$P,15,FALSE)="",0,25)))))</f>
        <v>0</v>
      </c>
      <c r="N130" s="12">
        <f>IF(VLOOKUP($A130,Resultaten!$A:$P,16,FALSE)&gt;32,5,IF(VLOOKUP($A130,Resultaten!$A:$P,16,FALSE)&gt;22,10,IF(VLOOKUP($A130,Resultaten!$A:$P,16,FALSE)&gt;10,15,IF(VLOOKUP($A130,Resultaten!$A:$P,16,FALSE)&gt;6,20,IF(VLOOKUP($A130,Resultaten!$A:$P,16,FALSE)="",0,25)))))</f>
        <v>0</v>
      </c>
      <c r="O130" s="12">
        <f>IF(VLOOKUP($A130,Resultaten!$A:$P,9,FALSE)&gt;32,2,IF(VLOOKUP($A130,Resultaten!$A:$P,9,FALSE)&gt;22,4,IF(VLOOKUP($A130,Resultaten!$A:$P,9,FALSE)&gt;10,6,IF(VLOOKUP($A130,Resultaten!$A:$P,9,FALSE)&gt;6,8,IF(VLOOKUP($A130,Resultaten!$A:$P,9,FALSE)="",0,10)))))</f>
        <v>0</v>
      </c>
      <c r="P130" s="12">
        <f>IF(ISERROR(VLOOKUP($A130,BNT!$A:$H,7,FALSE)=TRUE),0,IF(VLOOKUP($A130,BNT!$A:$H,7,FALSE)="JA",2,0))</f>
        <v>0</v>
      </c>
      <c r="Q130" s="14">
        <f t="shared" si="3"/>
        <v>19</v>
      </c>
    </row>
    <row r="131" spans="1:17" x14ac:dyDescent="0.25">
      <c r="A131" s="25">
        <v>1862</v>
      </c>
      <c r="B131" s="25" t="str">
        <f>VLOOKUP($A131,Para!$D$1:$E$996,2,FALSE)</f>
        <v>BBC Assenede</v>
      </c>
      <c r="C131" s="18">
        <f>VLOOKUP($A131,'Score Algemeen'!$A$3:$S$968,5,FALSE)</f>
        <v>10</v>
      </c>
      <c r="D131" s="18">
        <f>VLOOKUP($A131,'Score Algemeen'!$A:$S,15,FALSE)</f>
        <v>2</v>
      </c>
      <c r="E131" s="18">
        <f>VLOOKUP($A131,'Score Algemeen'!$A:$S,19,FALSE)</f>
        <v>5</v>
      </c>
      <c r="F131" s="38">
        <f>IF(VLOOKUP($A131,Resultaten!$A:$P,14,FALSE)&gt;32,5,IF(VLOOKUP($A131,Resultaten!$A:$P,14,FALSE)&gt;22,10,IF(VLOOKUP($A131,Resultaten!$A:$P,14,FALSE)&gt;10,15,IF(VLOOKUP($A131,Resultaten!$A:$P,14,FALSE)&gt;6,20,IF(VLOOKUP($A131,Resultaten!$A:$P,14,FALSE)="",0,25)))))</f>
        <v>0</v>
      </c>
      <c r="G131" s="38">
        <f>IF(VLOOKUP($A131,Resultaten!$A:$P,7,FALSE)&gt;32,1,IF(VLOOKUP($A131,Resultaten!$A:$P,7,FALSE)&gt;22,2,IF(VLOOKUP($A131,Resultaten!$A:$P,7,FALSE)&gt;10,3,IF(VLOOKUP($A131,Resultaten!$A:$P,7,FALSE)&gt;6,4,IF(VLOOKUP($A131,Resultaten!$A:$P,7,FALSE)="",0,5)))))</f>
        <v>0</v>
      </c>
      <c r="H131" s="38">
        <f>IF(VLOOKUP($A131,Resultaten!$A:$P,15,FALSE)&gt;32,5,IF(VLOOKUP($A131,Resultaten!$A:$P,15,FALSE)&gt;22,10,IF(VLOOKUP($A131,Resultaten!$A:$P,15,FALSE)&gt;10,15,IF(VLOOKUP($A131,Resultaten!$A:$P,15,FALSE)&gt;6,20,IF(VLOOKUP($A131,Resultaten!$A:$P,15,FALSE)="",0,25)))))</f>
        <v>0</v>
      </c>
      <c r="I131" s="38">
        <f>IF(VLOOKUP($A131,Resultaten!$A:$P,8,FALSE)&gt;32,1,IF(VLOOKUP($A131,Resultaten!$A:$P,8,FALSE)&gt;22,2,IF(VLOOKUP($A131,Resultaten!$A:$P,8,FALSE)&gt;10,3,IF(VLOOKUP($A131,Resultaten!$A:$P,8,FALSE)&gt;6,4,IF(VLOOKUP($A131,Resultaten!$A:$P,8,FALSE)="",0,5)))))</f>
        <v>0</v>
      </c>
      <c r="J131" s="38">
        <f>IF(ISERROR(VLOOKUP($A131,BNT!$A:$H,8,FALSE)=TRUE),0,IF(VLOOKUP($A131,BNT!$A:$H,8,FALSE)="JA",2,0))</f>
        <v>0</v>
      </c>
      <c r="K131" s="38">
        <f>IF(ISERROR(VLOOKUP($A131,BNT!$A:$H,6,FALSE)=TRUE),0,IF(VLOOKUP($A131,BNT!$A:$H,6,FALSE)="JA",1,0))</f>
        <v>0</v>
      </c>
      <c r="L131" s="52">
        <f t="shared" ref="L131:L194" si="4">SUM(C131:E131)+SUM(F131:K131)</f>
        <v>17</v>
      </c>
      <c r="M131" s="12">
        <f>IF(VLOOKUP($A131,Resultaten!$A:$P,15,FALSE)&gt;32,5,IF(VLOOKUP($A131,Resultaten!$A:$P,15,FALSE)&gt;22,10,IF(VLOOKUP($A131,Resultaten!$A:$P,15,FALSE)&gt;10,15,IF(VLOOKUP($A131,Resultaten!$A:$P,15,FALSE)&gt;6,20,IF(VLOOKUP($A131,Resultaten!$A:$P,15,FALSE)="",0,25)))))</f>
        <v>0</v>
      </c>
      <c r="N131" s="12">
        <f>IF(VLOOKUP($A131,Resultaten!$A:$P,16,FALSE)&gt;32,5,IF(VLOOKUP($A131,Resultaten!$A:$P,16,FALSE)&gt;22,10,IF(VLOOKUP($A131,Resultaten!$A:$P,16,FALSE)&gt;10,15,IF(VLOOKUP($A131,Resultaten!$A:$P,16,FALSE)&gt;6,20,IF(VLOOKUP($A131,Resultaten!$A:$P,16,FALSE)="",0,25)))))</f>
        <v>0</v>
      </c>
      <c r="O131" s="12">
        <f>IF(VLOOKUP($A131,Resultaten!$A:$P,9,FALSE)&gt;32,2,IF(VLOOKUP($A131,Resultaten!$A:$P,9,FALSE)&gt;22,4,IF(VLOOKUP($A131,Resultaten!$A:$P,9,FALSE)&gt;10,6,IF(VLOOKUP($A131,Resultaten!$A:$P,9,FALSE)&gt;6,8,IF(VLOOKUP($A131,Resultaten!$A:$P,9,FALSE)="",0,10)))))</f>
        <v>0</v>
      </c>
      <c r="P131" s="12">
        <f>IF(ISERROR(VLOOKUP($A131,BNT!$A:$H,7,FALSE)=TRUE),0,IF(VLOOKUP($A131,BNT!$A:$H,7,FALSE)="JA",2,0))</f>
        <v>0</v>
      </c>
      <c r="Q131" s="14">
        <f t="shared" ref="Q131:Q194" si="5">SUM(C131:E131)+SUM(M131:P131)</f>
        <v>17</v>
      </c>
    </row>
    <row r="132" spans="1:17" x14ac:dyDescent="0.25">
      <c r="A132" s="25">
        <v>1863</v>
      </c>
      <c r="B132" s="25" t="str">
        <f>VLOOKUP($A132,Para!$D$1:$E$996,2,FALSE)</f>
        <v>Alfa 2000 Achel</v>
      </c>
      <c r="C132" s="18">
        <f>VLOOKUP($A132,'Score Algemeen'!$A$3:$S$968,5,FALSE)</f>
        <v>10</v>
      </c>
      <c r="D132" s="18">
        <f>VLOOKUP($A132,'Score Algemeen'!$A:$S,15,FALSE)</f>
        <v>2</v>
      </c>
      <c r="E132" s="18">
        <f>VLOOKUP($A132,'Score Algemeen'!$A:$S,19,FALSE)</f>
        <v>4</v>
      </c>
      <c r="F132" s="38">
        <f>IF(VLOOKUP($A132,Resultaten!$A:$P,14,FALSE)&gt;32,5,IF(VLOOKUP($A132,Resultaten!$A:$P,14,FALSE)&gt;22,10,IF(VLOOKUP($A132,Resultaten!$A:$P,14,FALSE)&gt;10,15,IF(VLOOKUP($A132,Resultaten!$A:$P,14,FALSE)&gt;6,20,IF(VLOOKUP($A132,Resultaten!$A:$P,14,FALSE)="",0,25)))))</f>
        <v>0</v>
      </c>
      <c r="G132" s="38">
        <f>IF(VLOOKUP($A132,Resultaten!$A:$P,7,FALSE)&gt;32,1,IF(VLOOKUP($A132,Resultaten!$A:$P,7,FALSE)&gt;22,2,IF(VLOOKUP($A132,Resultaten!$A:$P,7,FALSE)&gt;10,3,IF(VLOOKUP($A132,Resultaten!$A:$P,7,FALSE)&gt;6,4,IF(VLOOKUP($A132,Resultaten!$A:$P,7,FALSE)="",0,5)))))</f>
        <v>0</v>
      </c>
      <c r="H132" s="38">
        <f>IF(VLOOKUP($A132,Resultaten!$A:$P,15,FALSE)&gt;32,5,IF(VLOOKUP($A132,Resultaten!$A:$P,15,FALSE)&gt;22,10,IF(VLOOKUP($A132,Resultaten!$A:$P,15,FALSE)&gt;10,15,IF(VLOOKUP($A132,Resultaten!$A:$P,15,FALSE)&gt;6,20,IF(VLOOKUP($A132,Resultaten!$A:$P,15,FALSE)="",0,25)))))</f>
        <v>0</v>
      </c>
      <c r="I132" s="38">
        <f>IF(VLOOKUP($A132,Resultaten!$A:$P,8,FALSE)&gt;32,1,IF(VLOOKUP($A132,Resultaten!$A:$P,8,FALSE)&gt;22,2,IF(VLOOKUP($A132,Resultaten!$A:$P,8,FALSE)&gt;10,3,IF(VLOOKUP($A132,Resultaten!$A:$P,8,FALSE)&gt;6,4,IF(VLOOKUP($A132,Resultaten!$A:$P,8,FALSE)="",0,5)))))</f>
        <v>0</v>
      </c>
      <c r="J132" s="38">
        <f>IF(ISERROR(VLOOKUP($A132,BNT!$A:$H,8,FALSE)=TRUE),0,IF(VLOOKUP($A132,BNT!$A:$H,8,FALSE)="JA",2,0))</f>
        <v>0</v>
      </c>
      <c r="K132" s="38">
        <f>IF(ISERROR(VLOOKUP($A132,BNT!$A:$H,6,FALSE)=TRUE),0,IF(VLOOKUP($A132,BNT!$A:$H,6,FALSE)="JA",1,0))</f>
        <v>0</v>
      </c>
      <c r="L132" s="52">
        <f t="shared" si="4"/>
        <v>16</v>
      </c>
      <c r="M132" s="12">
        <f>IF(VLOOKUP($A132,Resultaten!$A:$P,15,FALSE)&gt;32,5,IF(VLOOKUP($A132,Resultaten!$A:$P,15,FALSE)&gt;22,10,IF(VLOOKUP($A132,Resultaten!$A:$P,15,FALSE)&gt;10,15,IF(VLOOKUP($A132,Resultaten!$A:$P,15,FALSE)&gt;6,20,IF(VLOOKUP($A132,Resultaten!$A:$P,15,FALSE)="",0,25)))))</f>
        <v>0</v>
      </c>
      <c r="N132" s="12">
        <f>IF(VLOOKUP($A132,Resultaten!$A:$P,16,FALSE)&gt;32,5,IF(VLOOKUP($A132,Resultaten!$A:$P,16,FALSE)&gt;22,10,IF(VLOOKUP($A132,Resultaten!$A:$P,16,FALSE)&gt;10,15,IF(VLOOKUP($A132,Resultaten!$A:$P,16,FALSE)&gt;6,20,IF(VLOOKUP($A132,Resultaten!$A:$P,16,FALSE)="",0,25)))))</f>
        <v>0</v>
      </c>
      <c r="O132" s="12">
        <f>IF(VLOOKUP($A132,Resultaten!$A:$P,9,FALSE)&gt;32,2,IF(VLOOKUP($A132,Resultaten!$A:$P,9,FALSE)&gt;22,4,IF(VLOOKUP($A132,Resultaten!$A:$P,9,FALSE)&gt;10,6,IF(VLOOKUP($A132,Resultaten!$A:$P,9,FALSE)&gt;6,8,IF(VLOOKUP($A132,Resultaten!$A:$P,9,FALSE)="",0,10)))))</f>
        <v>0</v>
      </c>
      <c r="P132" s="12">
        <f>IF(ISERROR(VLOOKUP($A132,BNT!$A:$H,7,FALSE)=TRUE),0,IF(VLOOKUP($A132,BNT!$A:$H,7,FALSE)="JA",2,0))</f>
        <v>0</v>
      </c>
      <c r="Q132" s="14">
        <f t="shared" si="5"/>
        <v>16</v>
      </c>
    </row>
    <row r="133" spans="1:17" x14ac:dyDescent="0.25">
      <c r="A133" s="25">
        <v>1888</v>
      </c>
      <c r="B133" s="25" t="str">
        <f>VLOOKUP($A133,Para!$D$1:$E$996,2,FALSE)</f>
        <v>GSG Aarschot</v>
      </c>
      <c r="C133" s="18">
        <f>VLOOKUP($A133,'Score Algemeen'!$A$3:$S$968,5,FALSE)</f>
        <v>10</v>
      </c>
      <c r="D133" s="18">
        <f>VLOOKUP($A133,'Score Algemeen'!$A:$S,15,FALSE)</f>
        <v>5</v>
      </c>
      <c r="E133" s="18">
        <f>VLOOKUP($A133,'Score Algemeen'!$A:$S,19,FALSE)</f>
        <v>8</v>
      </c>
      <c r="F133" s="38">
        <f>IF(VLOOKUP($A133,Resultaten!$A:$P,14,FALSE)&gt;32,5,IF(VLOOKUP($A133,Resultaten!$A:$P,14,FALSE)&gt;22,10,IF(VLOOKUP($A133,Resultaten!$A:$P,14,FALSE)&gt;10,15,IF(VLOOKUP($A133,Resultaten!$A:$P,14,FALSE)&gt;6,20,IF(VLOOKUP($A133,Resultaten!$A:$P,14,FALSE)="",0,25)))))</f>
        <v>0</v>
      </c>
      <c r="G133" s="38">
        <f>IF(VLOOKUP($A133,Resultaten!$A:$P,7,FALSE)&gt;32,1,IF(VLOOKUP($A133,Resultaten!$A:$P,7,FALSE)&gt;22,2,IF(VLOOKUP($A133,Resultaten!$A:$P,7,FALSE)&gt;10,3,IF(VLOOKUP($A133,Resultaten!$A:$P,7,FALSE)&gt;6,4,IF(VLOOKUP($A133,Resultaten!$A:$P,7,FALSE)="",0,5)))))</f>
        <v>0</v>
      </c>
      <c r="H133" s="38">
        <f>IF(VLOOKUP($A133,Resultaten!$A:$P,15,FALSE)&gt;32,5,IF(VLOOKUP($A133,Resultaten!$A:$P,15,FALSE)&gt;22,10,IF(VLOOKUP($A133,Resultaten!$A:$P,15,FALSE)&gt;10,15,IF(VLOOKUP($A133,Resultaten!$A:$P,15,FALSE)&gt;6,20,IF(VLOOKUP($A133,Resultaten!$A:$P,15,FALSE)="",0,25)))))</f>
        <v>0</v>
      </c>
      <c r="I133" s="38">
        <f>IF(VLOOKUP($A133,Resultaten!$A:$P,8,FALSE)&gt;32,1,IF(VLOOKUP($A133,Resultaten!$A:$P,8,FALSE)&gt;22,2,IF(VLOOKUP($A133,Resultaten!$A:$P,8,FALSE)&gt;10,3,IF(VLOOKUP($A133,Resultaten!$A:$P,8,FALSE)&gt;6,4,IF(VLOOKUP($A133,Resultaten!$A:$P,8,FALSE)="",0,5)))))</f>
        <v>0</v>
      </c>
      <c r="J133" s="38">
        <f>IF(ISERROR(VLOOKUP($A133,BNT!$A:$H,8,FALSE)=TRUE),0,IF(VLOOKUP($A133,BNT!$A:$H,8,FALSE)="JA",2,0))</f>
        <v>0</v>
      </c>
      <c r="K133" s="38">
        <f>IF(ISERROR(VLOOKUP($A133,BNT!$A:$H,6,FALSE)=TRUE),0,IF(VLOOKUP($A133,BNT!$A:$H,6,FALSE)="JA",1,0))</f>
        <v>0</v>
      </c>
      <c r="L133" s="52">
        <f t="shared" si="4"/>
        <v>23</v>
      </c>
      <c r="M133" s="12">
        <f>IF(VLOOKUP($A133,Resultaten!$A:$P,15,FALSE)&gt;32,5,IF(VLOOKUP($A133,Resultaten!$A:$P,15,FALSE)&gt;22,10,IF(VLOOKUP($A133,Resultaten!$A:$P,15,FALSE)&gt;10,15,IF(VLOOKUP($A133,Resultaten!$A:$P,15,FALSE)&gt;6,20,IF(VLOOKUP($A133,Resultaten!$A:$P,15,FALSE)="",0,25)))))</f>
        <v>0</v>
      </c>
      <c r="N133" s="12">
        <f>IF(VLOOKUP($A133,Resultaten!$A:$P,16,FALSE)&gt;32,5,IF(VLOOKUP($A133,Resultaten!$A:$P,16,FALSE)&gt;22,10,IF(VLOOKUP($A133,Resultaten!$A:$P,16,FALSE)&gt;10,15,IF(VLOOKUP($A133,Resultaten!$A:$P,16,FALSE)&gt;6,20,IF(VLOOKUP($A133,Resultaten!$A:$P,16,FALSE)="",0,25)))))</f>
        <v>5</v>
      </c>
      <c r="O133" s="12">
        <f>IF(VLOOKUP($A133,Resultaten!$A:$P,9,FALSE)&gt;32,2,IF(VLOOKUP($A133,Resultaten!$A:$P,9,FALSE)&gt;22,4,IF(VLOOKUP($A133,Resultaten!$A:$P,9,FALSE)&gt;10,6,IF(VLOOKUP($A133,Resultaten!$A:$P,9,FALSE)&gt;6,8,IF(VLOOKUP($A133,Resultaten!$A:$P,9,FALSE)="",0,10)))))</f>
        <v>0</v>
      </c>
      <c r="P133" s="12">
        <f>IF(ISERROR(VLOOKUP($A133,BNT!$A:$H,7,FALSE)=TRUE),0,IF(VLOOKUP($A133,BNT!$A:$H,7,FALSE)="JA",2,0))</f>
        <v>0</v>
      </c>
      <c r="Q133" s="14">
        <f t="shared" si="5"/>
        <v>28</v>
      </c>
    </row>
    <row r="134" spans="1:17" x14ac:dyDescent="0.25">
      <c r="A134" s="25">
        <v>1896</v>
      </c>
      <c r="B134" s="25" t="str">
        <f>VLOOKUP($A134,Para!$D$1:$E$996,2,FALSE)</f>
        <v>BC Grimbergen</v>
      </c>
      <c r="C134" s="18">
        <f>VLOOKUP($A134,'Score Algemeen'!$A$3:$S$968,5,FALSE)</f>
        <v>8</v>
      </c>
      <c r="D134" s="18">
        <f>VLOOKUP($A134,'Score Algemeen'!$A:$S,15,FALSE)</f>
        <v>7</v>
      </c>
      <c r="E134" s="18">
        <f>VLOOKUP($A134,'Score Algemeen'!$A:$S,19,FALSE)</f>
        <v>8</v>
      </c>
      <c r="F134" s="38">
        <f>IF(VLOOKUP($A134,Resultaten!$A:$P,14,FALSE)&gt;32,5,IF(VLOOKUP($A134,Resultaten!$A:$P,14,FALSE)&gt;22,10,IF(VLOOKUP($A134,Resultaten!$A:$P,14,FALSE)&gt;10,15,IF(VLOOKUP($A134,Resultaten!$A:$P,14,FALSE)&gt;6,20,IF(VLOOKUP($A134,Resultaten!$A:$P,14,FALSE)="",0,25)))))</f>
        <v>0</v>
      </c>
      <c r="G134" s="38">
        <f>IF(VLOOKUP($A134,Resultaten!$A:$P,7,FALSE)&gt;32,1,IF(VLOOKUP($A134,Resultaten!$A:$P,7,FALSE)&gt;22,2,IF(VLOOKUP($A134,Resultaten!$A:$P,7,FALSE)&gt;10,3,IF(VLOOKUP($A134,Resultaten!$A:$P,7,FALSE)&gt;6,4,IF(VLOOKUP($A134,Resultaten!$A:$P,7,FALSE)="",0,5)))))</f>
        <v>0</v>
      </c>
      <c r="H134" s="38">
        <f>IF(VLOOKUP($A134,Resultaten!$A:$P,15,FALSE)&gt;32,5,IF(VLOOKUP($A134,Resultaten!$A:$P,15,FALSE)&gt;22,10,IF(VLOOKUP($A134,Resultaten!$A:$P,15,FALSE)&gt;10,15,IF(VLOOKUP($A134,Resultaten!$A:$P,15,FALSE)&gt;6,20,IF(VLOOKUP($A134,Resultaten!$A:$P,15,FALSE)="",0,25)))))</f>
        <v>0</v>
      </c>
      <c r="I134" s="38">
        <f>IF(VLOOKUP($A134,Resultaten!$A:$P,8,FALSE)&gt;32,1,IF(VLOOKUP($A134,Resultaten!$A:$P,8,FALSE)&gt;22,2,IF(VLOOKUP($A134,Resultaten!$A:$P,8,FALSE)&gt;10,3,IF(VLOOKUP($A134,Resultaten!$A:$P,8,FALSE)&gt;6,4,IF(VLOOKUP($A134,Resultaten!$A:$P,8,FALSE)="",0,5)))))</f>
        <v>0</v>
      </c>
      <c r="J134" s="38">
        <f>IF(ISERROR(VLOOKUP($A134,BNT!$A:$H,8,FALSE)=TRUE),0,IF(VLOOKUP($A134,BNT!$A:$H,8,FALSE)="JA",2,0))</f>
        <v>0</v>
      </c>
      <c r="K134" s="38">
        <f>IF(ISERROR(VLOOKUP($A134,BNT!$A:$H,6,FALSE)=TRUE),0,IF(VLOOKUP($A134,BNT!$A:$H,6,FALSE)="JA",1,0))</f>
        <v>0</v>
      </c>
      <c r="L134" s="52">
        <f t="shared" si="4"/>
        <v>23</v>
      </c>
      <c r="M134" s="12">
        <f>IF(VLOOKUP($A134,Resultaten!$A:$P,15,FALSE)&gt;32,5,IF(VLOOKUP($A134,Resultaten!$A:$P,15,FALSE)&gt;22,10,IF(VLOOKUP($A134,Resultaten!$A:$P,15,FALSE)&gt;10,15,IF(VLOOKUP($A134,Resultaten!$A:$P,15,FALSE)&gt;6,20,IF(VLOOKUP($A134,Resultaten!$A:$P,15,FALSE)="",0,25)))))</f>
        <v>0</v>
      </c>
      <c r="N134" s="12">
        <f>IF(VLOOKUP($A134,Resultaten!$A:$P,16,FALSE)&gt;32,5,IF(VLOOKUP($A134,Resultaten!$A:$P,16,FALSE)&gt;22,10,IF(VLOOKUP($A134,Resultaten!$A:$P,16,FALSE)&gt;10,15,IF(VLOOKUP($A134,Resultaten!$A:$P,16,FALSE)&gt;6,20,IF(VLOOKUP($A134,Resultaten!$A:$P,16,FALSE)="",0,25)))))</f>
        <v>0</v>
      </c>
      <c r="O134" s="12">
        <f>IF(VLOOKUP($A134,Resultaten!$A:$P,9,FALSE)&gt;32,2,IF(VLOOKUP($A134,Resultaten!$A:$P,9,FALSE)&gt;22,4,IF(VLOOKUP($A134,Resultaten!$A:$P,9,FALSE)&gt;10,6,IF(VLOOKUP($A134,Resultaten!$A:$P,9,FALSE)&gt;6,8,IF(VLOOKUP($A134,Resultaten!$A:$P,9,FALSE)="",0,10)))))</f>
        <v>0</v>
      </c>
      <c r="P134" s="12">
        <f>IF(ISERROR(VLOOKUP($A134,BNT!$A:$H,7,FALSE)=TRUE),0,IF(VLOOKUP($A134,BNT!$A:$H,7,FALSE)="JA",2,0))</f>
        <v>0</v>
      </c>
      <c r="Q134" s="14">
        <f t="shared" si="5"/>
        <v>23</v>
      </c>
    </row>
    <row r="135" spans="1:17" x14ac:dyDescent="0.25">
      <c r="A135" s="25">
        <v>1911</v>
      </c>
      <c r="B135" s="25" t="str">
        <f>VLOOKUP($A135,Para!$D$1:$E$996,2,FALSE)</f>
        <v>Basket Poperinge</v>
      </c>
      <c r="C135" s="18">
        <f>VLOOKUP($A135,'Score Algemeen'!$A$3:$S$968,5,FALSE)</f>
        <v>10</v>
      </c>
      <c r="D135" s="18">
        <f>VLOOKUP($A135,'Score Algemeen'!$A:$S,15,FALSE)</f>
        <v>3</v>
      </c>
      <c r="E135" s="18">
        <f>VLOOKUP($A135,'Score Algemeen'!$A:$S,19,FALSE)</f>
        <v>5</v>
      </c>
      <c r="F135" s="38">
        <f>IF(VLOOKUP($A135,Resultaten!$A:$P,14,FALSE)&gt;32,5,IF(VLOOKUP($A135,Resultaten!$A:$P,14,FALSE)&gt;22,10,IF(VLOOKUP($A135,Resultaten!$A:$P,14,FALSE)&gt;10,15,IF(VLOOKUP($A135,Resultaten!$A:$P,14,FALSE)&gt;6,20,IF(VLOOKUP($A135,Resultaten!$A:$P,14,FALSE)="",0,25)))))</f>
        <v>0</v>
      </c>
      <c r="G135" s="38">
        <f>IF(VLOOKUP($A135,Resultaten!$A:$P,7,FALSE)&gt;32,1,IF(VLOOKUP($A135,Resultaten!$A:$P,7,FALSE)&gt;22,2,IF(VLOOKUP($A135,Resultaten!$A:$P,7,FALSE)&gt;10,3,IF(VLOOKUP($A135,Resultaten!$A:$P,7,FALSE)&gt;6,4,IF(VLOOKUP($A135,Resultaten!$A:$P,7,FALSE)="",0,5)))))</f>
        <v>0</v>
      </c>
      <c r="H135" s="38">
        <f>IF(VLOOKUP($A135,Resultaten!$A:$P,15,FALSE)&gt;32,5,IF(VLOOKUP($A135,Resultaten!$A:$P,15,FALSE)&gt;22,10,IF(VLOOKUP($A135,Resultaten!$A:$P,15,FALSE)&gt;10,15,IF(VLOOKUP($A135,Resultaten!$A:$P,15,FALSE)&gt;6,20,IF(VLOOKUP($A135,Resultaten!$A:$P,15,FALSE)="",0,25)))))</f>
        <v>0</v>
      </c>
      <c r="I135" s="38">
        <f>IF(VLOOKUP($A135,Resultaten!$A:$P,8,FALSE)&gt;32,1,IF(VLOOKUP($A135,Resultaten!$A:$P,8,FALSE)&gt;22,2,IF(VLOOKUP($A135,Resultaten!$A:$P,8,FALSE)&gt;10,3,IF(VLOOKUP($A135,Resultaten!$A:$P,8,FALSE)&gt;6,4,IF(VLOOKUP($A135,Resultaten!$A:$P,8,FALSE)="",0,5)))))</f>
        <v>0</v>
      </c>
      <c r="J135" s="38">
        <f>IF(ISERROR(VLOOKUP($A135,BNT!$A:$H,8,FALSE)=TRUE),0,IF(VLOOKUP($A135,BNT!$A:$H,8,FALSE)="JA",2,0))</f>
        <v>0</v>
      </c>
      <c r="K135" s="38">
        <f>IF(ISERROR(VLOOKUP($A135,BNT!$A:$H,6,FALSE)=TRUE),0,IF(VLOOKUP($A135,BNT!$A:$H,6,FALSE)="JA",1,0))</f>
        <v>0</v>
      </c>
      <c r="L135" s="52">
        <f t="shared" si="4"/>
        <v>18</v>
      </c>
      <c r="M135" s="12">
        <f>IF(VLOOKUP($A135,Resultaten!$A:$P,15,FALSE)&gt;32,5,IF(VLOOKUP($A135,Resultaten!$A:$P,15,FALSE)&gt;22,10,IF(VLOOKUP($A135,Resultaten!$A:$P,15,FALSE)&gt;10,15,IF(VLOOKUP($A135,Resultaten!$A:$P,15,FALSE)&gt;6,20,IF(VLOOKUP($A135,Resultaten!$A:$P,15,FALSE)="",0,25)))))</f>
        <v>0</v>
      </c>
      <c r="N135" s="12">
        <f>IF(VLOOKUP($A135,Resultaten!$A:$P,16,FALSE)&gt;32,5,IF(VLOOKUP($A135,Resultaten!$A:$P,16,FALSE)&gt;22,10,IF(VLOOKUP($A135,Resultaten!$A:$P,16,FALSE)&gt;10,15,IF(VLOOKUP($A135,Resultaten!$A:$P,16,FALSE)&gt;6,20,IF(VLOOKUP($A135,Resultaten!$A:$P,16,FALSE)="",0,25)))))</f>
        <v>0</v>
      </c>
      <c r="O135" s="12">
        <f>IF(VLOOKUP($A135,Resultaten!$A:$P,9,FALSE)&gt;32,2,IF(VLOOKUP($A135,Resultaten!$A:$P,9,FALSE)&gt;22,4,IF(VLOOKUP($A135,Resultaten!$A:$P,9,FALSE)&gt;10,6,IF(VLOOKUP($A135,Resultaten!$A:$P,9,FALSE)&gt;6,8,IF(VLOOKUP($A135,Resultaten!$A:$P,9,FALSE)="",0,10)))))</f>
        <v>0</v>
      </c>
      <c r="P135" s="12">
        <f>IF(ISERROR(VLOOKUP($A135,BNT!$A:$H,7,FALSE)=TRUE),0,IF(VLOOKUP($A135,BNT!$A:$H,7,FALSE)="JA",2,0))</f>
        <v>0</v>
      </c>
      <c r="Q135" s="14">
        <f t="shared" si="5"/>
        <v>18</v>
      </c>
    </row>
    <row r="136" spans="1:17" x14ac:dyDescent="0.25">
      <c r="A136" s="25">
        <v>1916</v>
      </c>
      <c r="B136" s="25" t="str">
        <f>VLOOKUP($A136,Para!$D$1:$E$996,2,FALSE)</f>
        <v>BBC Haacht</v>
      </c>
      <c r="C136" s="18">
        <f>VLOOKUP($A136,'Score Algemeen'!$A$3:$S$968,5,FALSE)</f>
        <v>10</v>
      </c>
      <c r="D136" s="18">
        <f>VLOOKUP($A136,'Score Algemeen'!$A:$S,15,FALSE)</f>
        <v>3</v>
      </c>
      <c r="E136" s="18">
        <f>VLOOKUP($A136,'Score Algemeen'!$A:$S,19,FALSE)</f>
        <v>5</v>
      </c>
      <c r="F136" s="38">
        <f>IF(VLOOKUP($A136,Resultaten!$A:$P,14,FALSE)&gt;32,5,IF(VLOOKUP($A136,Resultaten!$A:$P,14,FALSE)&gt;22,10,IF(VLOOKUP($A136,Resultaten!$A:$P,14,FALSE)&gt;10,15,IF(VLOOKUP($A136,Resultaten!$A:$P,14,FALSE)&gt;6,20,IF(VLOOKUP($A136,Resultaten!$A:$P,14,FALSE)="",0,25)))))</f>
        <v>0</v>
      </c>
      <c r="G136" s="38">
        <f>IF(VLOOKUP($A136,Resultaten!$A:$P,7,FALSE)&gt;32,1,IF(VLOOKUP($A136,Resultaten!$A:$P,7,FALSE)&gt;22,2,IF(VLOOKUP($A136,Resultaten!$A:$P,7,FALSE)&gt;10,3,IF(VLOOKUP($A136,Resultaten!$A:$P,7,FALSE)&gt;6,4,IF(VLOOKUP($A136,Resultaten!$A:$P,7,FALSE)="",0,5)))))</f>
        <v>0</v>
      </c>
      <c r="H136" s="38">
        <f>IF(VLOOKUP($A136,Resultaten!$A:$P,15,FALSE)&gt;32,5,IF(VLOOKUP($A136,Resultaten!$A:$P,15,FALSE)&gt;22,10,IF(VLOOKUP($A136,Resultaten!$A:$P,15,FALSE)&gt;10,15,IF(VLOOKUP($A136,Resultaten!$A:$P,15,FALSE)&gt;6,20,IF(VLOOKUP($A136,Resultaten!$A:$P,15,FALSE)="",0,25)))))</f>
        <v>0</v>
      </c>
      <c r="I136" s="38">
        <f>IF(VLOOKUP($A136,Resultaten!$A:$P,8,FALSE)&gt;32,1,IF(VLOOKUP($A136,Resultaten!$A:$P,8,FALSE)&gt;22,2,IF(VLOOKUP($A136,Resultaten!$A:$P,8,FALSE)&gt;10,3,IF(VLOOKUP($A136,Resultaten!$A:$P,8,FALSE)&gt;6,4,IF(VLOOKUP($A136,Resultaten!$A:$P,8,FALSE)="",0,5)))))</f>
        <v>0</v>
      </c>
      <c r="J136" s="38">
        <f>IF(ISERROR(VLOOKUP($A136,BNT!$A:$H,8,FALSE)=TRUE),0,IF(VLOOKUP($A136,BNT!$A:$H,8,FALSE)="JA",2,0))</f>
        <v>0</v>
      </c>
      <c r="K136" s="38">
        <f>IF(ISERROR(VLOOKUP($A136,BNT!$A:$H,6,FALSE)=TRUE),0,IF(VLOOKUP($A136,BNT!$A:$H,6,FALSE)="JA",1,0))</f>
        <v>0</v>
      </c>
      <c r="L136" s="52">
        <f t="shared" si="4"/>
        <v>18</v>
      </c>
      <c r="M136" s="12">
        <f>IF(VLOOKUP($A136,Resultaten!$A:$P,15,FALSE)&gt;32,5,IF(VLOOKUP($A136,Resultaten!$A:$P,15,FALSE)&gt;22,10,IF(VLOOKUP($A136,Resultaten!$A:$P,15,FALSE)&gt;10,15,IF(VLOOKUP($A136,Resultaten!$A:$P,15,FALSE)&gt;6,20,IF(VLOOKUP($A136,Resultaten!$A:$P,15,FALSE)="",0,25)))))</f>
        <v>0</v>
      </c>
      <c r="N136" s="12">
        <f>IF(VLOOKUP($A136,Resultaten!$A:$P,16,FALSE)&gt;32,5,IF(VLOOKUP($A136,Resultaten!$A:$P,16,FALSE)&gt;22,10,IF(VLOOKUP($A136,Resultaten!$A:$P,16,FALSE)&gt;10,15,IF(VLOOKUP($A136,Resultaten!$A:$P,16,FALSE)&gt;6,20,IF(VLOOKUP($A136,Resultaten!$A:$P,16,FALSE)="",0,25)))))</f>
        <v>5</v>
      </c>
      <c r="O136" s="12">
        <f>IF(VLOOKUP($A136,Resultaten!$A:$P,9,FALSE)&gt;32,2,IF(VLOOKUP($A136,Resultaten!$A:$P,9,FALSE)&gt;22,4,IF(VLOOKUP($A136,Resultaten!$A:$P,9,FALSE)&gt;10,6,IF(VLOOKUP($A136,Resultaten!$A:$P,9,FALSE)&gt;6,8,IF(VLOOKUP($A136,Resultaten!$A:$P,9,FALSE)="",0,10)))))</f>
        <v>2</v>
      </c>
      <c r="P136" s="12">
        <f>IF(ISERROR(VLOOKUP($A136,BNT!$A:$H,7,FALSE)=TRUE),0,IF(VLOOKUP($A136,BNT!$A:$H,7,FALSE)="JA",2,0))</f>
        <v>0</v>
      </c>
      <c r="Q136" s="14">
        <f t="shared" si="5"/>
        <v>25</v>
      </c>
    </row>
    <row r="137" spans="1:17" x14ac:dyDescent="0.25">
      <c r="A137" s="25">
        <v>1963</v>
      </c>
      <c r="B137" s="25" t="str">
        <f>VLOOKUP($A137,Para!$D$1:$E$996,2,FALSE)</f>
        <v>A.C.J. Basket Brugge</v>
      </c>
      <c r="C137" s="18">
        <f>VLOOKUP($A137,'Score Algemeen'!$A$3:$S$968,5,FALSE)</f>
        <v>10</v>
      </c>
      <c r="D137" s="18">
        <f>VLOOKUP($A137,'Score Algemeen'!$A:$S,15,FALSE)</f>
        <v>2</v>
      </c>
      <c r="E137" s="18">
        <f>VLOOKUP($A137,'Score Algemeen'!$A:$S,19,FALSE)</f>
        <v>1</v>
      </c>
      <c r="F137" s="38">
        <f>IF(VLOOKUP($A137,Resultaten!$A:$P,14,FALSE)&gt;32,5,IF(VLOOKUP($A137,Resultaten!$A:$P,14,FALSE)&gt;22,10,IF(VLOOKUP($A137,Resultaten!$A:$P,14,FALSE)&gt;10,15,IF(VLOOKUP($A137,Resultaten!$A:$P,14,FALSE)&gt;6,20,IF(VLOOKUP($A137,Resultaten!$A:$P,14,FALSE)="",0,25)))))</f>
        <v>0</v>
      </c>
      <c r="G137" s="38">
        <f>IF(VLOOKUP($A137,Resultaten!$A:$P,7,FALSE)&gt;32,1,IF(VLOOKUP($A137,Resultaten!$A:$P,7,FALSE)&gt;22,2,IF(VLOOKUP($A137,Resultaten!$A:$P,7,FALSE)&gt;10,3,IF(VLOOKUP($A137,Resultaten!$A:$P,7,FALSE)&gt;6,4,IF(VLOOKUP($A137,Resultaten!$A:$P,7,FALSE)="",0,5)))))</f>
        <v>0</v>
      </c>
      <c r="H137" s="38">
        <f>IF(VLOOKUP($A137,Resultaten!$A:$P,15,FALSE)&gt;32,5,IF(VLOOKUP($A137,Resultaten!$A:$P,15,FALSE)&gt;22,10,IF(VLOOKUP($A137,Resultaten!$A:$P,15,FALSE)&gt;10,15,IF(VLOOKUP($A137,Resultaten!$A:$P,15,FALSE)&gt;6,20,IF(VLOOKUP($A137,Resultaten!$A:$P,15,FALSE)="",0,25)))))</f>
        <v>0</v>
      </c>
      <c r="I137" s="38">
        <f>IF(VLOOKUP($A137,Resultaten!$A:$P,8,FALSE)&gt;32,1,IF(VLOOKUP($A137,Resultaten!$A:$P,8,FALSE)&gt;22,2,IF(VLOOKUP($A137,Resultaten!$A:$P,8,FALSE)&gt;10,3,IF(VLOOKUP($A137,Resultaten!$A:$P,8,FALSE)&gt;6,4,IF(VLOOKUP($A137,Resultaten!$A:$P,8,FALSE)="",0,5)))))</f>
        <v>0</v>
      </c>
      <c r="J137" s="38">
        <f>IF(ISERROR(VLOOKUP($A137,BNT!$A:$H,8,FALSE)=TRUE),0,IF(VLOOKUP($A137,BNT!$A:$H,8,FALSE)="JA",2,0))</f>
        <v>0</v>
      </c>
      <c r="K137" s="38">
        <f>IF(ISERROR(VLOOKUP($A137,BNT!$A:$H,6,FALSE)=TRUE),0,IF(VLOOKUP($A137,BNT!$A:$H,6,FALSE)="JA",1,0))</f>
        <v>0</v>
      </c>
      <c r="L137" s="52">
        <f t="shared" si="4"/>
        <v>13</v>
      </c>
      <c r="M137" s="12">
        <f>IF(VLOOKUP($A137,Resultaten!$A:$P,15,FALSE)&gt;32,5,IF(VLOOKUP($A137,Resultaten!$A:$P,15,FALSE)&gt;22,10,IF(VLOOKUP($A137,Resultaten!$A:$P,15,FALSE)&gt;10,15,IF(VLOOKUP($A137,Resultaten!$A:$P,15,FALSE)&gt;6,20,IF(VLOOKUP($A137,Resultaten!$A:$P,15,FALSE)="",0,25)))))</f>
        <v>0</v>
      </c>
      <c r="N137" s="12">
        <f>IF(VLOOKUP($A137,Resultaten!$A:$P,16,FALSE)&gt;32,5,IF(VLOOKUP($A137,Resultaten!$A:$P,16,FALSE)&gt;22,10,IF(VLOOKUP($A137,Resultaten!$A:$P,16,FALSE)&gt;10,15,IF(VLOOKUP($A137,Resultaten!$A:$P,16,FALSE)&gt;6,20,IF(VLOOKUP($A137,Resultaten!$A:$P,16,FALSE)="",0,25)))))</f>
        <v>0</v>
      </c>
      <c r="O137" s="12">
        <f>IF(VLOOKUP($A137,Resultaten!$A:$P,9,FALSE)&gt;32,2,IF(VLOOKUP($A137,Resultaten!$A:$P,9,FALSE)&gt;22,4,IF(VLOOKUP($A137,Resultaten!$A:$P,9,FALSE)&gt;10,6,IF(VLOOKUP($A137,Resultaten!$A:$P,9,FALSE)&gt;6,8,IF(VLOOKUP($A137,Resultaten!$A:$P,9,FALSE)="",0,10)))))</f>
        <v>0</v>
      </c>
      <c r="P137" s="12">
        <f>IF(ISERROR(VLOOKUP($A137,BNT!$A:$H,7,FALSE)=TRUE),0,IF(VLOOKUP($A137,BNT!$A:$H,7,FALSE)="JA",2,0))</f>
        <v>0</v>
      </c>
      <c r="Q137" s="14">
        <f t="shared" si="5"/>
        <v>13</v>
      </c>
    </row>
    <row r="138" spans="1:17" x14ac:dyDescent="0.25">
      <c r="A138" s="25">
        <v>1972</v>
      </c>
      <c r="B138" s="25" t="str">
        <f>VLOOKUP($A138,Para!$D$1:$E$996,2,FALSE)</f>
        <v>BBC Baskas Kasterlee</v>
      </c>
      <c r="C138" s="18">
        <f>VLOOKUP($A138,'Score Algemeen'!$A$3:$S$968,5,FALSE)</f>
        <v>6</v>
      </c>
      <c r="D138" s="18">
        <f>VLOOKUP($A138,'Score Algemeen'!$A:$S,15,FALSE)</f>
        <v>1</v>
      </c>
      <c r="E138" s="18">
        <f>VLOOKUP($A138,'Score Algemeen'!$A:$S,19,FALSE)</f>
        <v>2</v>
      </c>
      <c r="F138" s="38">
        <f>IF(VLOOKUP($A138,Resultaten!$A:$P,14,FALSE)&gt;32,5,IF(VLOOKUP($A138,Resultaten!$A:$P,14,FALSE)&gt;22,10,IF(VLOOKUP($A138,Resultaten!$A:$P,14,FALSE)&gt;10,15,IF(VLOOKUP($A138,Resultaten!$A:$P,14,FALSE)&gt;6,20,IF(VLOOKUP($A138,Resultaten!$A:$P,14,FALSE)="",0,25)))))</f>
        <v>0</v>
      </c>
      <c r="G138" s="38">
        <f>IF(VLOOKUP($A138,Resultaten!$A:$P,7,FALSE)&gt;32,1,IF(VLOOKUP($A138,Resultaten!$A:$P,7,FALSE)&gt;22,2,IF(VLOOKUP($A138,Resultaten!$A:$P,7,FALSE)&gt;10,3,IF(VLOOKUP($A138,Resultaten!$A:$P,7,FALSE)&gt;6,4,IF(VLOOKUP($A138,Resultaten!$A:$P,7,FALSE)="",0,5)))))</f>
        <v>0</v>
      </c>
      <c r="H138" s="38">
        <f>IF(VLOOKUP($A138,Resultaten!$A:$P,15,FALSE)&gt;32,5,IF(VLOOKUP($A138,Resultaten!$A:$P,15,FALSE)&gt;22,10,IF(VLOOKUP($A138,Resultaten!$A:$P,15,FALSE)&gt;10,15,IF(VLOOKUP($A138,Resultaten!$A:$P,15,FALSE)&gt;6,20,IF(VLOOKUP($A138,Resultaten!$A:$P,15,FALSE)="",0,25)))))</f>
        <v>0</v>
      </c>
      <c r="I138" s="38">
        <f>IF(VLOOKUP($A138,Resultaten!$A:$P,8,FALSE)&gt;32,1,IF(VLOOKUP($A138,Resultaten!$A:$P,8,FALSE)&gt;22,2,IF(VLOOKUP($A138,Resultaten!$A:$P,8,FALSE)&gt;10,3,IF(VLOOKUP($A138,Resultaten!$A:$P,8,FALSE)&gt;6,4,IF(VLOOKUP($A138,Resultaten!$A:$P,8,FALSE)="",0,5)))))</f>
        <v>0</v>
      </c>
      <c r="J138" s="38">
        <f>IF(ISERROR(VLOOKUP($A138,BNT!$A:$H,8,FALSE)=TRUE),0,IF(VLOOKUP($A138,BNT!$A:$H,8,FALSE)="JA",2,0))</f>
        <v>0</v>
      </c>
      <c r="K138" s="38">
        <f>IF(ISERROR(VLOOKUP($A138,BNT!$A:$H,6,FALSE)=TRUE),0,IF(VLOOKUP($A138,BNT!$A:$H,6,FALSE)="JA",1,0))</f>
        <v>0</v>
      </c>
      <c r="L138" s="52">
        <f t="shared" si="4"/>
        <v>9</v>
      </c>
      <c r="M138" s="12">
        <f>IF(VLOOKUP($A138,Resultaten!$A:$P,15,FALSE)&gt;32,5,IF(VLOOKUP($A138,Resultaten!$A:$P,15,FALSE)&gt;22,10,IF(VLOOKUP($A138,Resultaten!$A:$P,15,FALSE)&gt;10,15,IF(VLOOKUP($A138,Resultaten!$A:$P,15,FALSE)&gt;6,20,IF(VLOOKUP($A138,Resultaten!$A:$P,15,FALSE)="",0,25)))))</f>
        <v>0</v>
      </c>
      <c r="N138" s="12">
        <f>IF(VLOOKUP($A138,Resultaten!$A:$P,16,FALSE)&gt;32,5,IF(VLOOKUP($A138,Resultaten!$A:$P,16,FALSE)&gt;22,10,IF(VLOOKUP($A138,Resultaten!$A:$P,16,FALSE)&gt;10,15,IF(VLOOKUP($A138,Resultaten!$A:$P,16,FALSE)&gt;6,20,IF(VLOOKUP($A138,Resultaten!$A:$P,16,FALSE)="",0,25)))))</f>
        <v>0</v>
      </c>
      <c r="O138" s="12">
        <f>IF(VLOOKUP($A138,Resultaten!$A:$P,9,FALSE)&gt;32,2,IF(VLOOKUP($A138,Resultaten!$A:$P,9,FALSE)&gt;22,4,IF(VLOOKUP($A138,Resultaten!$A:$P,9,FALSE)&gt;10,6,IF(VLOOKUP($A138,Resultaten!$A:$P,9,FALSE)&gt;6,8,IF(VLOOKUP($A138,Resultaten!$A:$P,9,FALSE)="",0,10)))))</f>
        <v>0</v>
      </c>
      <c r="P138" s="12">
        <f>IF(ISERROR(VLOOKUP($A138,BNT!$A:$H,7,FALSE)=TRUE),0,IF(VLOOKUP($A138,BNT!$A:$H,7,FALSE)="JA",2,0))</f>
        <v>0</v>
      </c>
      <c r="Q138" s="14">
        <f t="shared" si="5"/>
        <v>9</v>
      </c>
    </row>
    <row r="139" spans="1:17" x14ac:dyDescent="0.25">
      <c r="A139" s="25">
        <v>1989</v>
      </c>
      <c r="B139" s="25" t="str">
        <f>VLOOKUP($A139,Para!$D$1:$E$996,2,FALSE)</f>
        <v>Stevoort BBC</v>
      </c>
      <c r="C139" s="18">
        <f>VLOOKUP($A139,'Score Algemeen'!$A$3:$S$968,5,FALSE)</f>
        <v>10</v>
      </c>
      <c r="D139" s="18">
        <f>VLOOKUP($A139,'Score Algemeen'!$A:$S,15,FALSE)</f>
        <v>6</v>
      </c>
      <c r="E139" s="18">
        <f>VLOOKUP($A139,'Score Algemeen'!$A:$S,19,FALSE)</f>
        <v>8</v>
      </c>
      <c r="F139" s="38">
        <f>IF(VLOOKUP($A139,Resultaten!$A:$P,14,FALSE)&gt;32,5,IF(VLOOKUP($A139,Resultaten!$A:$P,14,FALSE)&gt;22,10,IF(VLOOKUP($A139,Resultaten!$A:$P,14,FALSE)&gt;10,15,IF(VLOOKUP($A139,Resultaten!$A:$P,14,FALSE)&gt;6,20,IF(VLOOKUP($A139,Resultaten!$A:$P,14,FALSE)="",0,25)))))</f>
        <v>0</v>
      </c>
      <c r="G139" s="38">
        <f>IF(VLOOKUP($A139,Resultaten!$A:$P,7,FALSE)&gt;32,1,IF(VLOOKUP($A139,Resultaten!$A:$P,7,FALSE)&gt;22,2,IF(VLOOKUP($A139,Resultaten!$A:$P,7,FALSE)&gt;10,3,IF(VLOOKUP($A139,Resultaten!$A:$P,7,FALSE)&gt;6,4,IF(VLOOKUP($A139,Resultaten!$A:$P,7,FALSE)="",0,5)))))</f>
        <v>0</v>
      </c>
      <c r="H139" s="38">
        <f>IF(VLOOKUP($A139,Resultaten!$A:$P,15,FALSE)&gt;32,5,IF(VLOOKUP($A139,Resultaten!$A:$P,15,FALSE)&gt;22,10,IF(VLOOKUP($A139,Resultaten!$A:$P,15,FALSE)&gt;10,15,IF(VLOOKUP($A139,Resultaten!$A:$P,15,FALSE)&gt;6,20,IF(VLOOKUP($A139,Resultaten!$A:$P,15,FALSE)="",0,25)))))</f>
        <v>0</v>
      </c>
      <c r="I139" s="38">
        <f>IF(VLOOKUP($A139,Resultaten!$A:$P,8,FALSE)&gt;32,1,IF(VLOOKUP($A139,Resultaten!$A:$P,8,FALSE)&gt;22,2,IF(VLOOKUP($A139,Resultaten!$A:$P,8,FALSE)&gt;10,3,IF(VLOOKUP($A139,Resultaten!$A:$P,8,FALSE)&gt;6,4,IF(VLOOKUP($A139,Resultaten!$A:$P,8,FALSE)="",0,5)))))</f>
        <v>0</v>
      </c>
      <c r="J139" s="38">
        <f>IF(ISERROR(VLOOKUP($A139,BNT!$A:$H,8,FALSE)=TRUE),0,IF(VLOOKUP($A139,BNT!$A:$H,8,FALSE)="JA",2,0))</f>
        <v>0</v>
      </c>
      <c r="K139" s="38">
        <f>IF(ISERROR(VLOOKUP($A139,BNT!$A:$H,6,FALSE)=TRUE),0,IF(VLOOKUP($A139,BNT!$A:$H,6,FALSE)="JA",1,0))</f>
        <v>0</v>
      </c>
      <c r="L139" s="52">
        <f t="shared" si="4"/>
        <v>24</v>
      </c>
      <c r="M139" s="12">
        <f>IF(VLOOKUP($A139,Resultaten!$A:$P,15,FALSE)&gt;32,5,IF(VLOOKUP($A139,Resultaten!$A:$P,15,FALSE)&gt;22,10,IF(VLOOKUP($A139,Resultaten!$A:$P,15,FALSE)&gt;10,15,IF(VLOOKUP($A139,Resultaten!$A:$P,15,FALSE)&gt;6,20,IF(VLOOKUP($A139,Resultaten!$A:$P,15,FALSE)="",0,25)))))</f>
        <v>0</v>
      </c>
      <c r="N139" s="12">
        <f>IF(VLOOKUP($A139,Resultaten!$A:$P,16,FALSE)&gt;32,5,IF(VLOOKUP($A139,Resultaten!$A:$P,16,FALSE)&gt;22,10,IF(VLOOKUP($A139,Resultaten!$A:$P,16,FALSE)&gt;10,15,IF(VLOOKUP($A139,Resultaten!$A:$P,16,FALSE)&gt;6,20,IF(VLOOKUP($A139,Resultaten!$A:$P,16,FALSE)="",0,25)))))</f>
        <v>5</v>
      </c>
      <c r="O139" s="12">
        <f>IF(VLOOKUP($A139,Resultaten!$A:$P,9,FALSE)&gt;32,2,IF(VLOOKUP($A139,Resultaten!$A:$P,9,FALSE)&gt;22,4,IF(VLOOKUP($A139,Resultaten!$A:$P,9,FALSE)&gt;10,6,IF(VLOOKUP($A139,Resultaten!$A:$P,9,FALSE)&gt;6,8,IF(VLOOKUP($A139,Resultaten!$A:$P,9,FALSE)="",0,10)))))</f>
        <v>0</v>
      </c>
      <c r="P139" s="12">
        <f>IF(ISERROR(VLOOKUP($A139,BNT!$A:$H,7,FALSE)=TRUE),0,IF(VLOOKUP($A139,BNT!$A:$H,7,FALSE)="JA",2,0))</f>
        <v>0</v>
      </c>
      <c r="Q139" s="14">
        <f t="shared" si="5"/>
        <v>29</v>
      </c>
    </row>
    <row r="140" spans="1:17" x14ac:dyDescent="0.25">
      <c r="A140" s="25">
        <v>1996</v>
      </c>
      <c r="B140" s="25" t="str">
        <f>VLOOKUP($A140,Para!$D$1:$E$996,2,FALSE)</f>
        <v>BT Kortemark</v>
      </c>
      <c r="C140" s="18">
        <f>VLOOKUP($A140,'Score Algemeen'!$A$3:$S$968,5,FALSE)</f>
        <v>10</v>
      </c>
      <c r="D140" s="18">
        <f>VLOOKUP($A140,'Score Algemeen'!$A:$S,15,FALSE)</f>
        <v>2</v>
      </c>
      <c r="E140" s="18">
        <f>VLOOKUP($A140,'Score Algemeen'!$A:$S,19,FALSE)</f>
        <v>1</v>
      </c>
      <c r="F140" s="38">
        <f>IF(VLOOKUP($A140,Resultaten!$A:$P,14,FALSE)&gt;32,5,IF(VLOOKUP($A140,Resultaten!$A:$P,14,FALSE)&gt;22,10,IF(VLOOKUP($A140,Resultaten!$A:$P,14,FALSE)&gt;10,15,IF(VLOOKUP($A140,Resultaten!$A:$P,14,FALSE)&gt;6,20,IF(VLOOKUP($A140,Resultaten!$A:$P,14,FALSE)="",0,25)))))</f>
        <v>0</v>
      </c>
      <c r="G140" s="38">
        <f>IF(VLOOKUP($A140,Resultaten!$A:$P,7,FALSE)&gt;32,1,IF(VLOOKUP($A140,Resultaten!$A:$P,7,FALSE)&gt;22,2,IF(VLOOKUP($A140,Resultaten!$A:$P,7,FALSE)&gt;10,3,IF(VLOOKUP($A140,Resultaten!$A:$P,7,FALSE)&gt;6,4,IF(VLOOKUP($A140,Resultaten!$A:$P,7,FALSE)="",0,5)))))</f>
        <v>0</v>
      </c>
      <c r="H140" s="38">
        <f>IF(VLOOKUP($A140,Resultaten!$A:$P,15,FALSE)&gt;32,5,IF(VLOOKUP($A140,Resultaten!$A:$P,15,FALSE)&gt;22,10,IF(VLOOKUP($A140,Resultaten!$A:$P,15,FALSE)&gt;10,15,IF(VLOOKUP($A140,Resultaten!$A:$P,15,FALSE)&gt;6,20,IF(VLOOKUP($A140,Resultaten!$A:$P,15,FALSE)="",0,25)))))</f>
        <v>0</v>
      </c>
      <c r="I140" s="38">
        <f>IF(VLOOKUP($A140,Resultaten!$A:$P,8,FALSE)&gt;32,1,IF(VLOOKUP($A140,Resultaten!$A:$P,8,FALSE)&gt;22,2,IF(VLOOKUP($A140,Resultaten!$A:$P,8,FALSE)&gt;10,3,IF(VLOOKUP($A140,Resultaten!$A:$P,8,FALSE)&gt;6,4,IF(VLOOKUP($A140,Resultaten!$A:$P,8,FALSE)="",0,5)))))</f>
        <v>0</v>
      </c>
      <c r="J140" s="38">
        <f>IF(ISERROR(VLOOKUP($A140,BNT!$A:$H,8,FALSE)=TRUE),0,IF(VLOOKUP($A140,BNT!$A:$H,8,FALSE)="JA",2,0))</f>
        <v>0</v>
      </c>
      <c r="K140" s="38">
        <f>IF(ISERROR(VLOOKUP($A140,BNT!$A:$H,6,FALSE)=TRUE),0,IF(VLOOKUP($A140,BNT!$A:$H,6,FALSE)="JA",1,0))</f>
        <v>0</v>
      </c>
      <c r="L140" s="52">
        <f t="shared" si="4"/>
        <v>13</v>
      </c>
      <c r="M140" s="12">
        <f>IF(VLOOKUP($A140,Resultaten!$A:$P,15,FALSE)&gt;32,5,IF(VLOOKUP($A140,Resultaten!$A:$P,15,FALSE)&gt;22,10,IF(VLOOKUP($A140,Resultaten!$A:$P,15,FALSE)&gt;10,15,IF(VLOOKUP($A140,Resultaten!$A:$P,15,FALSE)&gt;6,20,IF(VLOOKUP($A140,Resultaten!$A:$P,15,FALSE)="",0,25)))))</f>
        <v>0</v>
      </c>
      <c r="N140" s="12">
        <f>IF(VLOOKUP($A140,Resultaten!$A:$P,16,FALSE)&gt;32,5,IF(VLOOKUP($A140,Resultaten!$A:$P,16,FALSE)&gt;22,10,IF(VLOOKUP($A140,Resultaten!$A:$P,16,FALSE)&gt;10,15,IF(VLOOKUP($A140,Resultaten!$A:$P,16,FALSE)&gt;6,20,IF(VLOOKUP($A140,Resultaten!$A:$P,16,FALSE)="",0,25)))))</f>
        <v>0</v>
      </c>
      <c r="O140" s="12">
        <f>IF(VLOOKUP($A140,Resultaten!$A:$P,9,FALSE)&gt;32,2,IF(VLOOKUP($A140,Resultaten!$A:$P,9,FALSE)&gt;22,4,IF(VLOOKUP($A140,Resultaten!$A:$P,9,FALSE)&gt;10,6,IF(VLOOKUP($A140,Resultaten!$A:$P,9,FALSE)&gt;6,8,IF(VLOOKUP($A140,Resultaten!$A:$P,9,FALSE)="",0,10)))))</f>
        <v>0</v>
      </c>
      <c r="P140" s="12">
        <f>IF(ISERROR(VLOOKUP($A140,BNT!$A:$H,7,FALSE)=TRUE),0,IF(VLOOKUP($A140,BNT!$A:$H,7,FALSE)="JA",2,0))</f>
        <v>0</v>
      </c>
      <c r="Q140" s="14">
        <f t="shared" si="5"/>
        <v>13</v>
      </c>
    </row>
    <row r="141" spans="1:17" x14ac:dyDescent="0.25">
      <c r="A141" s="25">
        <v>2002</v>
      </c>
      <c r="B141" s="25" t="str">
        <f>VLOOKUP($A141,Para!$D$1:$E$996,2,FALSE)</f>
        <v>BBC Lyra Nila Nijlen</v>
      </c>
      <c r="C141" s="18">
        <f>VLOOKUP($A141,'Score Algemeen'!$A$3:$S$968,5,FALSE)</f>
        <v>10</v>
      </c>
      <c r="D141" s="18">
        <f>VLOOKUP($A141,'Score Algemeen'!$A:$S,15,FALSE)</f>
        <v>3</v>
      </c>
      <c r="E141" s="18">
        <f>VLOOKUP($A141,'Score Algemeen'!$A:$S,19,FALSE)</f>
        <v>5</v>
      </c>
      <c r="F141" s="38">
        <f>IF(VLOOKUP($A141,Resultaten!$A:$P,14,FALSE)&gt;32,5,IF(VLOOKUP($A141,Resultaten!$A:$P,14,FALSE)&gt;22,10,IF(VLOOKUP($A141,Resultaten!$A:$P,14,FALSE)&gt;10,15,IF(VLOOKUP($A141,Resultaten!$A:$P,14,FALSE)&gt;6,20,IF(VLOOKUP($A141,Resultaten!$A:$P,14,FALSE)="",0,25)))))</f>
        <v>0</v>
      </c>
      <c r="G141" s="38">
        <f>IF(VLOOKUP($A141,Resultaten!$A:$P,7,FALSE)&gt;32,1,IF(VLOOKUP($A141,Resultaten!$A:$P,7,FALSE)&gt;22,2,IF(VLOOKUP($A141,Resultaten!$A:$P,7,FALSE)&gt;10,3,IF(VLOOKUP($A141,Resultaten!$A:$P,7,FALSE)&gt;6,4,IF(VLOOKUP($A141,Resultaten!$A:$P,7,FALSE)="",0,5)))))</f>
        <v>0</v>
      </c>
      <c r="H141" s="38">
        <f>IF(VLOOKUP($A141,Resultaten!$A:$P,15,FALSE)&gt;32,5,IF(VLOOKUP($A141,Resultaten!$A:$P,15,FALSE)&gt;22,10,IF(VLOOKUP($A141,Resultaten!$A:$P,15,FALSE)&gt;10,15,IF(VLOOKUP($A141,Resultaten!$A:$P,15,FALSE)&gt;6,20,IF(VLOOKUP($A141,Resultaten!$A:$P,15,FALSE)="",0,25)))))</f>
        <v>0</v>
      </c>
      <c r="I141" s="38">
        <f>IF(VLOOKUP($A141,Resultaten!$A:$P,8,FALSE)&gt;32,1,IF(VLOOKUP($A141,Resultaten!$A:$P,8,FALSE)&gt;22,2,IF(VLOOKUP($A141,Resultaten!$A:$P,8,FALSE)&gt;10,3,IF(VLOOKUP($A141,Resultaten!$A:$P,8,FALSE)&gt;6,4,IF(VLOOKUP($A141,Resultaten!$A:$P,8,FALSE)="",0,5)))))</f>
        <v>0</v>
      </c>
      <c r="J141" s="38">
        <f>IF(ISERROR(VLOOKUP($A141,BNT!$A:$H,8,FALSE)=TRUE),0,IF(VLOOKUP($A141,BNT!$A:$H,8,FALSE)="JA",2,0))</f>
        <v>0</v>
      </c>
      <c r="K141" s="38">
        <f>IF(ISERROR(VLOOKUP($A141,BNT!$A:$H,6,FALSE)=TRUE),0,IF(VLOOKUP($A141,BNT!$A:$H,6,FALSE)="JA",1,0))</f>
        <v>0</v>
      </c>
      <c r="L141" s="52">
        <f t="shared" si="4"/>
        <v>18</v>
      </c>
      <c r="M141" s="12">
        <f>IF(VLOOKUP($A141,Resultaten!$A:$P,15,FALSE)&gt;32,5,IF(VLOOKUP($A141,Resultaten!$A:$P,15,FALSE)&gt;22,10,IF(VLOOKUP($A141,Resultaten!$A:$P,15,FALSE)&gt;10,15,IF(VLOOKUP($A141,Resultaten!$A:$P,15,FALSE)&gt;6,20,IF(VLOOKUP($A141,Resultaten!$A:$P,15,FALSE)="",0,25)))))</f>
        <v>0</v>
      </c>
      <c r="N141" s="12">
        <f>IF(VLOOKUP($A141,Resultaten!$A:$P,16,FALSE)&gt;32,5,IF(VLOOKUP($A141,Resultaten!$A:$P,16,FALSE)&gt;22,10,IF(VLOOKUP($A141,Resultaten!$A:$P,16,FALSE)&gt;10,15,IF(VLOOKUP($A141,Resultaten!$A:$P,16,FALSE)&gt;6,20,IF(VLOOKUP($A141,Resultaten!$A:$P,16,FALSE)="",0,25)))))</f>
        <v>0</v>
      </c>
      <c r="O141" s="12">
        <f>IF(VLOOKUP($A141,Resultaten!$A:$P,9,FALSE)&gt;32,2,IF(VLOOKUP($A141,Resultaten!$A:$P,9,FALSE)&gt;22,4,IF(VLOOKUP($A141,Resultaten!$A:$P,9,FALSE)&gt;10,6,IF(VLOOKUP($A141,Resultaten!$A:$P,9,FALSE)&gt;6,8,IF(VLOOKUP($A141,Resultaten!$A:$P,9,FALSE)="",0,10)))))</f>
        <v>2</v>
      </c>
      <c r="P141" s="12">
        <f>IF(ISERROR(VLOOKUP($A141,BNT!$A:$H,7,FALSE)=TRUE),0,IF(VLOOKUP($A141,BNT!$A:$H,7,FALSE)="JA",2,0))</f>
        <v>0</v>
      </c>
      <c r="Q141" s="14">
        <f t="shared" si="5"/>
        <v>20</v>
      </c>
    </row>
    <row r="142" spans="1:17" x14ac:dyDescent="0.25">
      <c r="A142" s="25">
        <v>2039</v>
      </c>
      <c r="B142" s="25" t="str">
        <f>VLOOKUP($A142,Para!$D$1:$E$996,2,FALSE)</f>
        <v>Basket Midwest All-in Garden Tielt</v>
      </c>
      <c r="C142" s="18">
        <f>VLOOKUP($A142,'Score Algemeen'!$A$3:$S$968,5,FALSE)</f>
        <v>10</v>
      </c>
      <c r="D142" s="18">
        <f>VLOOKUP($A142,'Score Algemeen'!$A:$S,15,FALSE)</f>
        <v>3</v>
      </c>
      <c r="E142" s="18">
        <f>VLOOKUP($A142,'Score Algemeen'!$A:$S,19,FALSE)</f>
        <v>4</v>
      </c>
      <c r="F142" s="38">
        <f>IF(VLOOKUP($A142,Resultaten!$A:$P,14,FALSE)&gt;32,5,IF(VLOOKUP($A142,Resultaten!$A:$P,14,FALSE)&gt;22,10,IF(VLOOKUP($A142,Resultaten!$A:$P,14,FALSE)&gt;10,15,IF(VLOOKUP($A142,Resultaten!$A:$P,14,FALSE)&gt;6,20,IF(VLOOKUP($A142,Resultaten!$A:$P,14,FALSE)="",0,25)))))</f>
        <v>0</v>
      </c>
      <c r="G142" s="38">
        <f>IF(VLOOKUP($A142,Resultaten!$A:$P,7,FALSE)&gt;32,1,IF(VLOOKUP($A142,Resultaten!$A:$P,7,FALSE)&gt;22,2,IF(VLOOKUP($A142,Resultaten!$A:$P,7,FALSE)&gt;10,3,IF(VLOOKUP($A142,Resultaten!$A:$P,7,FALSE)&gt;6,4,IF(VLOOKUP($A142,Resultaten!$A:$P,7,FALSE)="",0,5)))))</f>
        <v>0</v>
      </c>
      <c r="H142" s="38">
        <f>IF(VLOOKUP($A142,Resultaten!$A:$P,15,FALSE)&gt;32,5,IF(VLOOKUP($A142,Resultaten!$A:$P,15,FALSE)&gt;22,10,IF(VLOOKUP($A142,Resultaten!$A:$P,15,FALSE)&gt;10,15,IF(VLOOKUP($A142,Resultaten!$A:$P,15,FALSE)&gt;6,20,IF(VLOOKUP($A142,Resultaten!$A:$P,15,FALSE)="",0,25)))))</f>
        <v>0</v>
      </c>
      <c r="I142" s="38">
        <f>IF(VLOOKUP($A142,Resultaten!$A:$P,8,FALSE)&gt;32,1,IF(VLOOKUP($A142,Resultaten!$A:$P,8,FALSE)&gt;22,2,IF(VLOOKUP($A142,Resultaten!$A:$P,8,FALSE)&gt;10,3,IF(VLOOKUP($A142,Resultaten!$A:$P,8,FALSE)&gt;6,4,IF(VLOOKUP($A142,Resultaten!$A:$P,8,FALSE)="",0,5)))))</f>
        <v>0</v>
      </c>
      <c r="J142" s="38">
        <f>IF(ISERROR(VLOOKUP($A142,BNT!$A:$H,8,FALSE)=TRUE),0,IF(VLOOKUP($A142,BNT!$A:$H,8,FALSE)="JA",2,0))</f>
        <v>0</v>
      </c>
      <c r="K142" s="38">
        <f>IF(ISERROR(VLOOKUP($A142,BNT!$A:$H,6,FALSE)=TRUE),0,IF(VLOOKUP($A142,BNT!$A:$H,6,FALSE)="JA",1,0))</f>
        <v>0</v>
      </c>
      <c r="L142" s="52">
        <f t="shared" si="4"/>
        <v>17</v>
      </c>
      <c r="M142" s="12">
        <f>IF(VLOOKUP($A142,Resultaten!$A:$P,15,FALSE)&gt;32,5,IF(VLOOKUP($A142,Resultaten!$A:$P,15,FALSE)&gt;22,10,IF(VLOOKUP($A142,Resultaten!$A:$P,15,FALSE)&gt;10,15,IF(VLOOKUP($A142,Resultaten!$A:$P,15,FALSE)&gt;6,20,IF(VLOOKUP($A142,Resultaten!$A:$P,15,FALSE)="",0,25)))))</f>
        <v>0</v>
      </c>
      <c r="N142" s="12">
        <f>IF(VLOOKUP($A142,Resultaten!$A:$P,16,FALSE)&gt;32,5,IF(VLOOKUP($A142,Resultaten!$A:$P,16,FALSE)&gt;22,10,IF(VLOOKUP($A142,Resultaten!$A:$P,16,FALSE)&gt;10,15,IF(VLOOKUP($A142,Resultaten!$A:$P,16,FALSE)&gt;6,20,IF(VLOOKUP($A142,Resultaten!$A:$P,16,FALSE)="",0,25)))))</f>
        <v>0</v>
      </c>
      <c r="O142" s="12">
        <f>IF(VLOOKUP($A142,Resultaten!$A:$P,9,FALSE)&gt;32,2,IF(VLOOKUP($A142,Resultaten!$A:$P,9,FALSE)&gt;22,4,IF(VLOOKUP($A142,Resultaten!$A:$P,9,FALSE)&gt;10,6,IF(VLOOKUP($A142,Resultaten!$A:$P,9,FALSE)&gt;6,8,IF(VLOOKUP($A142,Resultaten!$A:$P,9,FALSE)="",0,10)))))</f>
        <v>0</v>
      </c>
      <c r="P142" s="12">
        <f>IF(ISERROR(VLOOKUP($A142,BNT!$A:$H,7,FALSE)=TRUE),0,IF(VLOOKUP($A142,BNT!$A:$H,7,FALSE)="JA",2,0))</f>
        <v>0</v>
      </c>
      <c r="Q142" s="14">
        <f t="shared" si="5"/>
        <v>17</v>
      </c>
    </row>
    <row r="143" spans="1:17" x14ac:dyDescent="0.25">
      <c r="A143" s="25">
        <v>2046</v>
      </c>
      <c r="B143" s="25" t="str">
        <f>VLOOKUP($A143,Para!$D$1:$E$996,2,FALSE)</f>
        <v>BC Cobras Schoten-Brasschaat</v>
      </c>
      <c r="C143" s="18">
        <f>VLOOKUP($A143,'Score Algemeen'!$A$3:$S$968,5,FALSE)</f>
        <v>10</v>
      </c>
      <c r="D143" s="18">
        <f>VLOOKUP($A143,'Score Algemeen'!$A:$S,15,FALSE)</f>
        <v>13</v>
      </c>
      <c r="E143" s="18">
        <f>VLOOKUP($A143,'Score Algemeen'!$A:$S,19,FALSE)</f>
        <v>8</v>
      </c>
      <c r="F143" s="38">
        <f>IF(VLOOKUP($A143,Resultaten!$A:$P,14,FALSE)&gt;32,5,IF(VLOOKUP($A143,Resultaten!$A:$P,14,FALSE)&gt;22,10,IF(VLOOKUP($A143,Resultaten!$A:$P,14,FALSE)&gt;10,15,IF(VLOOKUP($A143,Resultaten!$A:$P,14,FALSE)&gt;6,20,IF(VLOOKUP($A143,Resultaten!$A:$P,14,FALSE)="",0,25)))))</f>
        <v>15</v>
      </c>
      <c r="G143" s="38">
        <f>IF(VLOOKUP($A143,Resultaten!$A:$P,7,FALSE)&gt;32,1,IF(VLOOKUP($A143,Resultaten!$A:$P,7,FALSE)&gt;22,2,IF(VLOOKUP($A143,Resultaten!$A:$P,7,FALSE)&gt;10,3,IF(VLOOKUP($A143,Resultaten!$A:$P,7,FALSE)&gt;6,4,IF(VLOOKUP($A143,Resultaten!$A:$P,7,FALSE)="",0,5)))))</f>
        <v>3</v>
      </c>
      <c r="H143" s="38">
        <f>IF(VLOOKUP($A143,Resultaten!$A:$P,15,FALSE)&gt;32,5,IF(VLOOKUP($A143,Resultaten!$A:$P,15,FALSE)&gt;22,10,IF(VLOOKUP($A143,Resultaten!$A:$P,15,FALSE)&gt;10,15,IF(VLOOKUP($A143,Resultaten!$A:$P,15,FALSE)&gt;6,20,IF(VLOOKUP($A143,Resultaten!$A:$P,15,FALSE)="",0,25)))))</f>
        <v>10</v>
      </c>
      <c r="I143" s="38">
        <f>IF(VLOOKUP($A143,Resultaten!$A:$P,8,FALSE)&gt;32,1,IF(VLOOKUP($A143,Resultaten!$A:$P,8,FALSE)&gt;22,2,IF(VLOOKUP($A143,Resultaten!$A:$P,8,FALSE)&gt;10,3,IF(VLOOKUP($A143,Resultaten!$A:$P,8,FALSE)&gt;6,4,IF(VLOOKUP($A143,Resultaten!$A:$P,8,FALSE)="",0,5)))))</f>
        <v>3</v>
      </c>
      <c r="J143" s="38">
        <f>IF(ISERROR(VLOOKUP($A143,BNT!$A:$H,8,FALSE)=TRUE),0,IF(VLOOKUP($A143,BNT!$A:$H,8,FALSE)="JA",2,0))</f>
        <v>0</v>
      </c>
      <c r="K143" s="38">
        <f>IF(ISERROR(VLOOKUP($A143,BNT!$A:$H,6,FALSE)=TRUE),0,IF(VLOOKUP($A143,BNT!$A:$H,6,FALSE)="JA",1,0))</f>
        <v>0</v>
      </c>
      <c r="L143" s="52">
        <f t="shared" si="4"/>
        <v>62</v>
      </c>
      <c r="M143" s="12">
        <f>IF(VLOOKUP($A143,Resultaten!$A:$P,15,FALSE)&gt;32,5,IF(VLOOKUP($A143,Resultaten!$A:$P,15,FALSE)&gt;22,10,IF(VLOOKUP($A143,Resultaten!$A:$P,15,FALSE)&gt;10,15,IF(VLOOKUP($A143,Resultaten!$A:$P,15,FALSE)&gt;6,20,IF(VLOOKUP($A143,Resultaten!$A:$P,15,FALSE)="",0,25)))))</f>
        <v>10</v>
      </c>
      <c r="N143" s="12">
        <f>IF(VLOOKUP($A143,Resultaten!$A:$P,16,FALSE)&gt;32,5,IF(VLOOKUP($A143,Resultaten!$A:$P,16,FALSE)&gt;22,10,IF(VLOOKUP($A143,Resultaten!$A:$P,16,FALSE)&gt;10,15,IF(VLOOKUP($A143,Resultaten!$A:$P,16,FALSE)&gt;6,20,IF(VLOOKUP($A143,Resultaten!$A:$P,16,FALSE)="",0,25)))))</f>
        <v>5</v>
      </c>
      <c r="O143" s="12">
        <f>IF(VLOOKUP($A143,Resultaten!$A:$P,9,FALSE)&gt;32,2,IF(VLOOKUP($A143,Resultaten!$A:$P,9,FALSE)&gt;22,4,IF(VLOOKUP($A143,Resultaten!$A:$P,9,FALSE)&gt;10,6,IF(VLOOKUP($A143,Resultaten!$A:$P,9,FALSE)&gt;6,8,IF(VLOOKUP($A143,Resultaten!$A:$P,9,FALSE)="",0,10)))))</f>
        <v>6</v>
      </c>
      <c r="P143" s="12">
        <f>IF(ISERROR(VLOOKUP($A143,BNT!$A:$H,7,FALSE)=TRUE),0,IF(VLOOKUP($A143,BNT!$A:$H,7,FALSE)="JA",2,0))</f>
        <v>0</v>
      </c>
      <c r="Q143" s="14">
        <f t="shared" si="5"/>
        <v>52</v>
      </c>
    </row>
    <row r="144" spans="1:17" x14ac:dyDescent="0.25">
      <c r="A144" s="25">
        <v>2071</v>
      </c>
      <c r="B144" s="25" t="str">
        <f>VLOOKUP($A144,Para!$D$1:$E$996,2,FALSE)</f>
        <v>Bebita Eernegem</v>
      </c>
      <c r="C144" s="18">
        <f>VLOOKUP($A144,'Score Algemeen'!$A$3:$S$968,5,FALSE)</f>
        <v>10</v>
      </c>
      <c r="D144" s="18">
        <f>VLOOKUP($A144,'Score Algemeen'!$A:$S,15,FALSE)</f>
        <v>2</v>
      </c>
      <c r="E144" s="18">
        <f>VLOOKUP($A144,'Score Algemeen'!$A:$S,19,FALSE)</f>
        <v>4</v>
      </c>
      <c r="F144" s="38">
        <f>IF(VLOOKUP($A144,Resultaten!$A:$P,14,FALSE)&gt;32,5,IF(VLOOKUP($A144,Resultaten!$A:$P,14,FALSE)&gt;22,10,IF(VLOOKUP($A144,Resultaten!$A:$P,14,FALSE)&gt;10,15,IF(VLOOKUP($A144,Resultaten!$A:$P,14,FALSE)&gt;6,20,IF(VLOOKUP($A144,Resultaten!$A:$P,14,FALSE)="",0,25)))))</f>
        <v>0</v>
      </c>
      <c r="G144" s="38">
        <f>IF(VLOOKUP($A144,Resultaten!$A:$P,7,FALSE)&gt;32,1,IF(VLOOKUP($A144,Resultaten!$A:$P,7,FALSE)&gt;22,2,IF(VLOOKUP($A144,Resultaten!$A:$P,7,FALSE)&gt;10,3,IF(VLOOKUP($A144,Resultaten!$A:$P,7,FALSE)&gt;6,4,IF(VLOOKUP($A144,Resultaten!$A:$P,7,FALSE)="",0,5)))))</f>
        <v>0</v>
      </c>
      <c r="H144" s="38">
        <f>IF(VLOOKUP($A144,Resultaten!$A:$P,15,FALSE)&gt;32,5,IF(VLOOKUP($A144,Resultaten!$A:$P,15,FALSE)&gt;22,10,IF(VLOOKUP($A144,Resultaten!$A:$P,15,FALSE)&gt;10,15,IF(VLOOKUP($A144,Resultaten!$A:$P,15,FALSE)&gt;6,20,IF(VLOOKUP($A144,Resultaten!$A:$P,15,FALSE)="",0,25)))))</f>
        <v>0</v>
      </c>
      <c r="I144" s="38">
        <f>IF(VLOOKUP($A144,Resultaten!$A:$P,8,FALSE)&gt;32,1,IF(VLOOKUP($A144,Resultaten!$A:$P,8,FALSE)&gt;22,2,IF(VLOOKUP($A144,Resultaten!$A:$P,8,FALSE)&gt;10,3,IF(VLOOKUP($A144,Resultaten!$A:$P,8,FALSE)&gt;6,4,IF(VLOOKUP($A144,Resultaten!$A:$P,8,FALSE)="",0,5)))))</f>
        <v>0</v>
      </c>
      <c r="J144" s="38">
        <f>IF(ISERROR(VLOOKUP($A144,BNT!$A:$H,8,FALSE)=TRUE),0,IF(VLOOKUP($A144,BNT!$A:$H,8,FALSE)="JA",2,0))</f>
        <v>0</v>
      </c>
      <c r="K144" s="38">
        <f>IF(ISERROR(VLOOKUP($A144,BNT!$A:$H,6,FALSE)=TRUE),0,IF(VLOOKUP($A144,BNT!$A:$H,6,FALSE)="JA",1,0))</f>
        <v>0</v>
      </c>
      <c r="L144" s="52">
        <f t="shared" si="4"/>
        <v>16</v>
      </c>
      <c r="M144" s="12">
        <f>IF(VLOOKUP($A144,Resultaten!$A:$P,15,FALSE)&gt;32,5,IF(VLOOKUP($A144,Resultaten!$A:$P,15,FALSE)&gt;22,10,IF(VLOOKUP($A144,Resultaten!$A:$P,15,FALSE)&gt;10,15,IF(VLOOKUP($A144,Resultaten!$A:$P,15,FALSE)&gt;6,20,IF(VLOOKUP($A144,Resultaten!$A:$P,15,FALSE)="",0,25)))))</f>
        <v>0</v>
      </c>
      <c r="N144" s="12">
        <f>IF(VLOOKUP($A144,Resultaten!$A:$P,16,FALSE)&gt;32,5,IF(VLOOKUP($A144,Resultaten!$A:$P,16,FALSE)&gt;22,10,IF(VLOOKUP($A144,Resultaten!$A:$P,16,FALSE)&gt;10,15,IF(VLOOKUP($A144,Resultaten!$A:$P,16,FALSE)&gt;6,20,IF(VLOOKUP($A144,Resultaten!$A:$P,16,FALSE)="",0,25)))))</f>
        <v>0</v>
      </c>
      <c r="O144" s="12">
        <f>IF(VLOOKUP($A144,Resultaten!$A:$P,9,FALSE)&gt;32,2,IF(VLOOKUP($A144,Resultaten!$A:$P,9,FALSE)&gt;22,4,IF(VLOOKUP($A144,Resultaten!$A:$P,9,FALSE)&gt;10,6,IF(VLOOKUP($A144,Resultaten!$A:$P,9,FALSE)&gt;6,8,IF(VLOOKUP($A144,Resultaten!$A:$P,9,FALSE)="",0,10)))))</f>
        <v>2</v>
      </c>
      <c r="P144" s="12">
        <f>IF(ISERROR(VLOOKUP($A144,BNT!$A:$H,7,FALSE)=TRUE),0,IF(VLOOKUP($A144,BNT!$A:$H,7,FALSE)="JA",2,0))</f>
        <v>0</v>
      </c>
      <c r="Q144" s="14">
        <f t="shared" si="5"/>
        <v>18</v>
      </c>
    </row>
    <row r="145" spans="1:17" x14ac:dyDescent="0.25">
      <c r="A145" s="25">
        <v>2076</v>
      </c>
      <c r="B145" s="25" t="str">
        <f>VLOOKUP($A145,Para!$D$1:$E$996,2,FALSE)</f>
        <v>BBC Laakdal</v>
      </c>
      <c r="C145" s="18">
        <f>VLOOKUP($A145,'Score Algemeen'!$A$3:$S$968,5,FALSE)</f>
        <v>10</v>
      </c>
      <c r="D145" s="18">
        <f>VLOOKUP($A145,'Score Algemeen'!$A:$S,15,FALSE)</f>
        <v>2</v>
      </c>
      <c r="E145" s="18">
        <f>VLOOKUP($A145,'Score Algemeen'!$A:$S,19,FALSE)</f>
        <v>3</v>
      </c>
      <c r="F145" s="38">
        <f>IF(VLOOKUP($A145,Resultaten!$A:$P,14,FALSE)&gt;32,5,IF(VLOOKUP($A145,Resultaten!$A:$P,14,FALSE)&gt;22,10,IF(VLOOKUP($A145,Resultaten!$A:$P,14,FALSE)&gt;10,15,IF(VLOOKUP($A145,Resultaten!$A:$P,14,FALSE)&gt;6,20,IF(VLOOKUP($A145,Resultaten!$A:$P,14,FALSE)="",0,25)))))</f>
        <v>0</v>
      </c>
      <c r="G145" s="38">
        <f>IF(VLOOKUP($A145,Resultaten!$A:$P,7,FALSE)&gt;32,1,IF(VLOOKUP($A145,Resultaten!$A:$P,7,FALSE)&gt;22,2,IF(VLOOKUP($A145,Resultaten!$A:$P,7,FALSE)&gt;10,3,IF(VLOOKUP($A145,Resultaten!$A:$P,7,FALSE)&gt;6,4,IF(VLOOKUP($A145,Resultaten!$A:$P,7,FALSE)="",0,5)))))</f>
        <v>0</v>
      </c>
      <c r="H145" s="38">
        <f>IF(VLOOKUP($A145,Resultaten!$A:$P,15,FALSE)&gt;32,5,IF(VLOOKUP($A145,Resultaten!$A:$P,15,FALSE)&gt;22,10,IF(VLOOKUP($A145,Resultaten!$A:$P,15,FALSE)&gt;10,15,IF(VLOOKUP($A145,Resultaten!$A:$P,15,FALSE)&gt;6,20,IF(VLOOKUP($A145,Resultaten!$A:$P,15,FALSE)="",0,25)))))</f>
        <v>0</v>
      </c>
      <c r="I145" s="38">
        <f>IF(VLOOKUP($A145,Resultaten!$A:$P,8,FALSE)&gt;32,1,IF(VLOOKUP($A145,Resultaten!$A:$P,8,FALSE)&gt;22,2,IF(VLOOKUP($A145,Resultaten!$A:$P,8,FALSE)&gt;10,3,IF(VLOOKUP($A145,Resultaten!$A:$P,8,FALSE)&gt;6,4,IF(VLOOKUP($A145,Resultaten!$A:$P,8,FALSE)="",0,5)))))</f>
        <v>0</v>
      </c>
      <c r="J145" s="38">
        <f>IF(ISERROR(VLOOKUP($A145,BNT!$A:$H,8,FALSE)=TRUE),0,IF(VLOOKUP($A145,BNT!$A:$H,8,FALSE)="JA",2,0))</f>
        <v>0</v>
      </c>
      <c r="K145" s="38">
        <f>IF(ISERROR(VLOOKUP($A145,BNT!$A:$H,6,FALSE)=TRUE),0,IF(VLOOKUP($A145,BNT!$A:$H,6,FALSE)="JA",1,0))</f>
        <v>0</v>
      </c>
      <c r="L145" s="52">
        <f t="shared" si="4"/>
        <v>15</v>
      </c>
      <c r="M145" s="12">
        <f>IF(VLOOKUP($A145,Resultaten!$A:$P,15,FALSE)&gt;32,5,IF(VLOOKUP($A145,Resultaten!$A:$P,15,FALSE)&gt;22,10,IF(VLOOKUP($A145,Resultaten!$A:$P,15,FALSE)&gt;10,15,IF(VLOOKUP($A145,Resultaten!$A:$P,15,FALSE)&gt;6,20,IF(VLOOKUP($A145,Resultaten!$A:$P,15,FALSE)="",0,25)))))</f>
        <v>0</v>
      </c>
      <c r="N145" s="12">
        <f>IF(VLOOKUP($A145,Resultaten!$A:$P,16,FALSE)&gt;32,5,IF(VLOOKUP($A145,Resultaten!$A:$P,16,FALSE)&gt;22,10,IF(VLOOKUP($A145,Resultaten!$A:$P,16,FALSE)&gt;10,15,IF(VLOOKUP($A145,Resultaten!$A:$P,16,FALSE)&gt;6,20,IF(VLOOKUP($A145,Resultaten!$A:$P,16,FALSE)="",0,25)))))</f>
        <v>0</v>
      </c>
      <c r="O145" s="12">
        <f>IF(VLOOKUP($A145,Resultaten!$A:$P,9,FALSE)&gt;32,2,IF(VLOOKUP($A145,Resultaten!$A:$P,9,FALSE)&gt;22,4,IF(VLOOKUP($A145,Resultaten!$A:$P,9,FALSE)&gt;10,6,IF(VLOOKUP($A145,Resultaten!$A:$P,9,FALSE)&gt;6,8,IF(VLOOKUP($A145,Resultaten!$A:$P,9,FALSE)="",0,10)))))</f>
        <v>0</v>
      </c>
      <c r="P145" s="12">
        <f>IF(ISERROR(VLOOKUP($A145,BNT!$A:$H,7,FALSE)=TRUE),0,IF(VLOOKUP($A145,BNT!$A:$H,7,FALSE)="JA",2,0))</f>
        <v>0</v>
      </c>
      <c r="Q145" s="14">
        <f t="shared" si="5"/>
        <v>15</v>
      </c>
    </row>
    <row r="146" spans="1:17" x14ac:dyDescent="0.25">
      <c r="A146" s="25">
        <v>2089</v>
      </c>
      <c r="B146" s="25" t="str">
        <f>VLOOKUP($A146,Para!$D$1:$E$996,2,FALSE)</f>
        <v>BBC Wildcats Gavere</v>
      </c>
      <c r="C146" s="18">
        <f>VLOOKUP($A146,'Score Algemeen'!$A$3:$S$968,5,FALSE)</f>
        <v>6</v>
      </c>
      <c r="D146" s="18">
        <f>VLOOKUP($A146,'Score Algemeen'!$A:$S,15,FALSE)</f>
        <v>5</v>
      </c>
      <c r="E146" s="18">
        <f>VLOOKUP($A146,'Score Algemeen'!$A:$S,19,FALSE)</f>
        <v>3</v>
      </c>
      <c r="F146" s="38">
        <f>IF(VLOOKUP($A146,Resultaten!$A:$P,14,FALSE)&gt;32,5,IF(VLOOKUP($A146,Resultaten!$A:$P,14,FALSE)&gt;22,10,IF(VLOOKUP($A146,Resultaten!$A:$P,14,FALSE)&gt;10,15,IF(VLOOKUP($A146,Resultaten!$A:$P,14,FALSE)&gt;6,20,IF(VLOOKUP($A146,Resultaten!$A:$P,14,FALSE)="",0,25)))))</f>
        <v>0</v>
      </c>
      <c r="G146" s="38">
        <f>IF(VLOOKUP($A146,Resultaten!$A:$P,7,FALSE)&gt;32,1,IF(VLOOKUP($A146,Resultaten!$A:$P,7,FALSE)&gt;22,2,IF(VLOOKUP($A146,Resultaten!$A:$P,7,FALSE)&gt;10,3,IF(VLOOKUP($A146,Resultaten!$A:$P,7,FALSE)&gt;6,4,IF(VLOOKUP($A146,Resultaten!$A:$P,7,FALSE)="",0,5)))))</f>
        <v>0</v>
      </c>
      <c r="H146" s="38">
        <f>IF(VLOOKUP($A146,Resultaten!$A:$P,15,FALSE)&gt;32,5,IF(VLOOKUP($A146,Resultaten!$A:$P,15,FALSE)&gt;22,10,IF(VLOOKUP($A146,Resultaten!$A:$P,15,FALSE)&gt;10,15,IF(VLOOKUP($A146,Resultaten!$A:$P,15,FALSE)&gt;6,20,IF(VLOOKUP($A146,Resultaten!$A:$P,15,FALSE)="",0,25)))))</f>
        <v>0</v>
      </c>
      <c r="I146" s="38">
        <f>IF(VLOOKUP($A146,Resultaten!$A:$P,8,FALSE)&gt;32,1,IF(VLOOKUP($A146,Resultaten!$A:$P,8,FALSE)&gt;22,2,IF(VLOOKUP($A146,Resultaten!$A:$P,8,FALSE)&gt;10,3,IF(VLOOKUP($A146,Resultaten!$A:$P,8,FALSE)&gt;6,4,IF(VLOOKUP($A146,Resultaten!$A:$P,8,FALSE)="",0,5)))))</f>
        <v>2</v>
      </c>
      <c r="J146" s="38">
        <f>IF(ISERROR(VLOOKUP($A146,BNT!$A:$H,8,FALSE)=TRUE),0,IF(VLOOKUP($A146,BNT!$A:$H,8,FALSE)="JA",2,0))</f>
        <v>0</v>
      </c>
      <c r="K146" s="38">
        <f>IF(ISERROR(VLOOKUP($A146,BNT!$A:$H,6,FALSE)=TRUE),0,IF(VLOOKUP($A146,BNT!$A:$H,6,FALSE)="JA",1,0))</f>
        <v>0</v>
      </c>
      <c r="L146" s="52">
        <f t="shared" si="4"/>
        <v>16</v>
      </c>
      <c r="M146" s="12">
        <f>IF(VLOOKUP($A146,Resultaten!$A:$P,15,FALSE)&gt;32,5,IF(VLOOKUP($A146,Resultaten!$A:$P,15,FALSE)&gt;22,10,IF(VLOOKUP($A146,Resultaten!$A:$P,15,FALSE)&gt;10,15,IF(VLOOKUP($A146,Resultaten!$A:$P,15,FALSE)&gt;6,20,IF(VLOOKUP($A146,Resultaten!$A:$P,15,FALSE)="",0,25)))))</f>
        <v>0</v>
      </c>
      <c r="N146" s="12">
        <f>IF(VLOOKUP($A146,Resultaten!$A:$P,16,FALSE)&gt;32,5,IF(VLOOKUP($A146,Resultaten!$A:$P,16,FALSE)&gt;22,10,IF(VLOOKUP($A146,Resultaten!$A:$P,16,FALSE)&gt;10,15,IF(VLOOKUP($A146,Resultaten!$A:$P,16,FALSE)&gt;6,20,IF(VLOOKUP($A146,Resultaten!$A:$P,16,FALSE)="",0,25)))))</f>
        <v>0</v>
      </c>
      <c r="O146" s="12">
        <f>IF(VLOOKUP($A146,Resultaten!$A:$P,9,FALSE)&gt;32,2,IF(VLOOKUP($A146,Resultaten!$A:$P,9,FALSE)&gt;22,4,IF(VLOOKUP($A146,Resultaten!$A:$P,9,FALSE)&gt;10,6,IF(VLOOKUP($A146,Resultaten!$A:$P,9,FALSE)&gt;6,8,IF(VLOOKUP($A146,Resultaten!$A:$P,9,FALSE)="",0,10)))))</f>
        <v>0</v>
      </c>
      <c r="P146" s="12">
        <f>IF(ISERROR(VLOOKUP($A146,BNT!$A:$H,7,FALSE)=TRUE),0,IF(VLOOKUP($A146,BNT!$A:$H,7,FALSE)="JA",2,0))</f>
        <v>0</v>
      </c>
      <c r="Q146" s="14">
        <f t="shared" si="5"/>
        <v>14</v>
      </c>
    </row>
    <row r="147" spans="1:17" x14ac:dyDescent="0.25">
      <c r="A147" s="25">
        <v>2090</v>
      </c>
      <c r="B147" s="25" t="str">
        <f>VLOOKUP($A147,Para!$D$1:$E$996,2,FALSE)</f>
        <v>Wuustwezel BBC</v>
      </c>
      <c r="C147" s="18">
        <f>VLOOKUP($A147,'Score Algemeen'!$A$3:$S$968,5,FALSE)</f>
        <v>10</v>
      </c>
      <c r="D147" s="18">
        <f>VLOOKUP($A147,'Score Algemeen'!$A:$S,15,FALSE)</f>
        <v>4</v>
      </c>
      <c r="E147" s="18">
        <f>VLOOKUP($A147,'Score Algemeen'!$A:$S,19,FALSE)</f>
        <v>8</v>
      </c>
      <c r="F147" s="38">
        <f>IF(VLOOKUP($A147,Resultaten!$A:$P,14,FALSE)&gt;32,5,IF(VLOOKUP($A147,Resultaten!$A:$P,14,FALSE)&gt;22,10,IF(VLOOKUP($A147,Resultaten!$A:$P,14,FALSE)&gt;10,15,IF(VLOOKUP($A147,Resultaten!$A:$P,14,FALSE)&gt;6,20,IF(VLOOKUP($A147,Resultaten!$A:$P,14,FALSE)="",0,25)))))</f>
        <v>0</v>
      </c>
      <c r="G147" s="38">
        <f>IF(VLOOKUP($A147,Resultaten!$A:$P,7,FALSE)&gt;32,1,IF(VLOOKUP($A147,Resultaten!$A:$P,7,FALSE)&gt;22,2,IF(VLOOKUP($A147,Resultaten!$A:$P,7,FALSE)&gt;10,3,IF(VLOOKUP($A147,Resultaten!$A:$P,7,FALSE)&gt;6,4,IF(VLOOKUP($A147,Resultaten!$A:$P,7,FALSE)="",0,5)))))</f>
        <v>0</v>
      </c>
      <c r="H147" s="38">
        <f>IF(VLOOKUP($A147,Resultaten!$A:$P,15,FALSE)&gt;32,5,IF(VLOOKUP($A147,Resultaten!$A:$P,15,FALSE)&gt;22,10,IF(VLOOKUP($A147,Resultaten!$A:$P,15,FALSE)&gt;10,15,IF(VLOOKUP($A147,Resultaten!$A:$P,15,FALSE)&gt;6,20,IF(VLOOKUP($A147,Resultaten!$A:$P,15,FALSE)="",0,25)))))</f>
        <v>0</v>
      </c>
      <c r="I147" s="38">
        <f>IF(VLOOKUP($A147,Resultaten!$A:$P,8,FALSE)&gt;32,1,IF(VLOOKUP($A147,Resultaten!$A:$P,8,FALSE)&gt;22,2,IF(VLOOKUP($A147,Resultaten!$A:$P,8,FALSE)&gt;10,3,IF(VLOOKUP($A147,Resultaten!$A:$P,8,FALSE)&gt;6,4,IF(VLOOKUP($A147,Resultaten!$A:$P,8,FALSE)="",0,5)))))</f>
        <v>0</v>
      </c>
      <c r="J147" s="38">
        <f>IF(ISERROR(VLOOKUP($A147,BNT!$A:$H,8,FALSE)=TRUE),0,IF(VLOOKUP($A147,BNT!$A:$H,8,FALSE)="JA",2,0))</f>
        <v>0</v>
      </c>
      <c r="K147" s="38">
        <f>IF(ISERROR(VLOOKUP($A147,BNT!$A:$H,6,FALSE)=TRUE),0,IF(VLOOKUP($A147,BNT!$A:$H,6,FALSE)="JA",1,0))</f>
        <v>0</v>
      </c>
      <c r="L147" s="52">
        <f t="shared" si="4"/>
        <v>22</v>
      </c>
      <c r="M147" s="12">
        <f>IF(VLOOKUP($A147,Resultaten!$A:$P,15,FALSE)&gt;32,5,IF(VLOOKUP($A147,Resultaten!$A:$P,15,FALSE)&gt;22,10,IF(VLOOKUP($A147,Resultaten!$A:$P,15,FALSE)&gt;10,15,IF(VLOOKUP($A147,Resultaten!$A:$P,15,FALSE)&gt;6,20,IF(VLOOKUP($A147,Resultaten!$A:$P,15,FALSE)="",0,25)))))</f>
        <v>0</v>
      </c>
      <c r="N147" s="12">
        <f>IF(VLOOKUP($A147,Resultaten!$A:$P,16,FALSE)&gt;32,5,IF(VLOOKUP($A147,Resultaten!$A:$P,16,FALSE)&gt;22,10,IF(VLOOKUP($A147,Resultaten!$A:$P,16,FALSE)&gt;10,15,IF(VLOOKUP($A147,Resultaten!$A:$P,16,FALSE)&gt;6,20,IF(VLOOKUP($A147,Resultaten!$A:$P,16,FALSE)="",0,25)))))</f>
        <v>0</v>
      </c>
      <c r="O147" s="12">
        <f>IF(VLOOKUP($A147,Resultaten!$A:$P,9,FALSE)&gt;32,2,IF(VLOOKUP($A147,Resultaten!$A:$P,9,FALSE)&gt;22,4,IF(VLOOKUP($A147,Resultaten!$A:$P,9,FALSE)&gt;10,6,IF(VLOOKUP($A147,Resultaten!$A:$P,9,FALSE)&gt;6,8,IF(VLOOKUP($A147,Resultaten!$A:$P,9,FALSE)="",0,10)))))</f>
        <v>0</v>
      </c>
      <c r="P147" s="12">
        <f>IF(ISERROR(VLOOKUP($A147,BNT!$A:$H,7,FALSE)=TRUE),0,IF(VLOOKUP($A147,BNT!$A:$H,7,FALSE)="JA",2,0))</f>
        <v>0</v>
      </c>
      <c r="Q147" s="14">
        <f t="shared" si="5"/>
        <v>22</v>
      </c>
    </row>
    <row r="148" spans="1:17" x14ac:dyDescent="0.25">
      <c r="A148" s="25">
        <v>2097</v>
      </c>
      <c r="B148" s="25" t="str">
        <f>VLOOKUP($A148,Para!$D$1:$E$996,2,FALSE)</f>
        <v>BC Opwijk</v>
      </c>
      <c r="C148" s="18">
        <f>VLOOKUP($A148,'Score Algemeen'!$A$3:$S$968,5,FALSE)</f>
        <v>10</v>
      </c>
      <c r="D148" s="18">
        <f>VLOOKUP($A148,'Score Algemeen'!$A:$S,15,FALSE)</f>
        <v>3</v>
      </c>
      <c r="E148" s="18">
        <f>VLOOKUP($A148,'Score Algemeen'!$A:$S,19,FALSE)</f>
        <v>5</v>
      </c>
      <c r="F148" s="38">
        <f>IF(VLOOKUP($A148,Resultaten!$A:$P,14,FALSE)&gt;32,5,IF(VLOOKUP($A148,Resultaten!$A:$P,14,FALSE)&gt;22,10,IF(VLOOKUP($A148,Resultaten!$A:$P,14,FALSE)&gt;10,15,IF(VLOOKUP($A148,Resultaten!$A:$P,14,FALSE)&gt;6,20,IF(VLOOKUP($A148,Resultaten!$A:$P,14,FALSE)="",0,25)))))</f>
        <v>0</v>
      </c>
      <c r="G148" s="38">
        <f>IF(VLOOKUP($A148,Resultaten!$A:$P,7,FALSE)&gt;32,1,IF(VLOOKUP($A148,Resultaten!$A:$P,7,FALSE)&gt;22,2,IF(VLOOKUP($A148,Resultaten!$A:$P,7,FALSE)&gt;10,3,IF(VLOOKUP($A148,Resultaten!$A:$P,7,FALSE)&gt;6,4,IF(VLOOKUP($A148,Resultaten!$A:$P,7,FALSE)="",0,5)))))</f>
        <v>0</v>
      </c>
      <c r="H148" s="38">
        <f>IF(VLOOKUP($A148,Resultaten!$A:$P,15,FALSE)&gt;32,5,IF(VLOOKUP($A148,Resultaten!$A:$P,15,FALSE)&gt;22,10,IF(VLOOKUP($A148,Resultaten!$A:$P,15,FALSE)&gt;10,15,IF(VLOOKUP($A148,Resultaten!$A:$P,15,FALSE)&gt;6,20,IF(VLOOKUP($A148,Resultaten!$A:$P,15,FALSE)="",0,25)))))</f>
        <v>0</v>
      </c>
      <c r="I148" s="38">
        <f>IF(VLOOKUP($A148,Resultaten!$A:$P,8,FALSE)&gt;32,1,IF(VLOOKUP($A148,Resultaten!$A:$P,8,FALSE)&gt;22,2,IF(VLOOKUP($A148,Resultaten!$A:$P,8,FALSE)&gt;10,3,IF(VLOOKUP($A148,Resultaten!$A:$P,8,FALSE)&gt;6,4,IF(VLOOKUP($A148,Resultaten!$A:$P,8,FALSE)="",0,5)))))</f>
        <v>0</v>
      </c>
      <c r="J148" s="38">
        <f>IF(ISERROR(VLOOKUP($A148,BNT!$A:$H,8,FALSE)=TRUE),0,IF(VLOOKUP($A148,BNT!$A:$H,8,FALSE)="JA",2,0))</f>
        <v>0</v>
      </c>
      <c r="K148" s="38">
        <f>IF(ISERROR(VLOOKUP($A148,BNT!$A:$H,6,FALSE)=TRUE),0,IF(VLOOKUP($A148,BNT!$A:$H,6,FALSE)="JA",1,0))</f>
        <v>0</v>
      </c>
      <c r="L148" s="52">
        <f t="shared" si="4"/>
        <v>18</v>
      </c>
      <c r="M148" s="12">
        <f>IF(VLOOKUP($A148,Resultaten!$A:$P,15,FALSE)&gt;32,5,IF(VLOOKUP($A148,Resultaten!$A:$P,15,FALSE)&gt;22,10,IF(VLOOKUP($A148,Resultaten!$A:$P,15,FALSE)&gt;10,15,IF(VLOOKUP($A148,Resultaten!$A:$P,15,FALSE)&gt;6,20,IF(VLOOKUP($A148,Resultaten!$A:$P,15,FALSE)="",0,25)))))</f>
        <v>0</v>
      </c>
      <c r="N148" s="12">
        <f>IF(VLOOKUP($A148,Resultaten!$A:$P,16,FALSE)&gt;32,5,IF(VLOOKUP($A148,Resultaten!$A:$P,16,FALSE)&gt;22,10,IF(VLOOKUP($A148,Resultaten!$A:$P,16,FALSE)&gt;10,15,IF(VLOOKUP($A148,Resultaten!$A:$P,16,FALSE)&gt;6,20,IF(VLOOKUP($A148,Resultaten!$A:$P,16,FALSE)="",0,25)))))</f>
        <v>0</v>
      </c>
      <c r="O148" s="12">
        <f>IF(VLOOKUP($A148,Resultaten!$A:$P,9,FALSE)&gt;32,2,IF(VLOOKUP($A148,Resultaten!$A:$P,9,FALSE)&gt;22,4,IF(VLOOKUP($A148,Resultaten!$A:$P,9,FALSE)&gt;10,6,IF(VLOOKUP($A148,Resultaten!$A:$P,9,FALSE)&gt;6,8,IF(VLOOKUP($A148,Resultaten!$A:$P,9,FALSE)="",0,10)))))</f>
        <v>0</v>
      </c>
      <c r="P148" s="12">
        <f>IF(ISERROR(VLOOKUP($A148,BNT!$A:$H,7,FALSE)=TRUE),0,IF(VLOOKUP($A148,BNT!$A:$H,7,FALSE)="JA",2,0))</f>
        <v>0</v>
      </c>
      <c r="Q148" s="14">
        <f t="shared" si="5"/>
        <v>18</v>
      </c>
    </row>
    <row r="149" spans="1:17" x14ac:dyDescent="0.25">
      <c r="A149" s="25">
        <v>2174</v>
      </c>
      <c r="B149" s="25" t="str">
        <f>VLOOKUP($A149,Para!$D$1:$E$996,2,FALSE)</f>
        <v>BasKet Tongeren</v>
      </c>
      <c r="C149" s="18">
        <f>VLOOKUP($A149,'Score Algemeen'!$A$3:$S$968,5,FALSE)</f>
        <v>10</v>
      </c>
      <c r="D149" s="18">
        <f>VLOOKUP($A149,'Score Algemeen'!$A:$S,15,FALSE)</f>
        <v>6</v>
      </c>
      <c r="E149" s="18">
        <f>VLOOKUP($A149,'Score Algemeen'!$A:$S,19,FALSE)</f>
        <v>5</v>
      </c>
      <c r="F149" s="38">
        <f>IF(VLOOKUP($A149,Resultaten!$A:$P,14,FALSE)&gt;32,5,IF(VLOOKUP($A149,Resultaten!$A:$P,14,FALSE)&gt;22,10,IF(VLOOKUP($A149,Resultaten!$A:$P,14,FALSE)&gt;10,15,IF(VLOOKUP($A149,Resultaten!$A:$P,14,FALSE)&gt;6,20,IF(VLOOKUP($A149,Resultaten!$A:$P,14,FALSE)="",0,25)))))</f>
        <v>5</v>
      </c>
      <c r="G149" s="38">
        <f>IF(VLOOKUP($A149,Resultaten!$A:$P,7,FALSE)&gt;32,1,IF(VLOOKUP($A149,Resultaten!$A:$P,7,FALSE)&gt;22,2,IF(VLOOKUP($A149,Resultaten!$A:$P,7,FALSE)&gt;10,3,IF(VLOOKUP($A149,Resultaten!$A:$P,7,FALSE)&gt;6,4,IF(VLOOKUP($A149,Resultaten!$A:$P,7,FALSE)="",0,5)))))</f>
        <v>0</v>
      </c>
      <c r="H149" s="38">
        <f>IF(VLOOKUP($A149,Resultaten!$A:$P,15,FALSE)&gt;32,5,IF(VLOOKUP($A149,Resultaten!$A:$P,15,FALSE)&gt;22,10,IF(VLOOKUP($A149,Resultaten!$A:$P,15,FALSE)&gt;10,15,IF(VLOOKUP($A149,Resultaten!$A:$P,15,FALSE)&gt;6,20,IF(VLOOKUP($A149,Resultaten!$A:$P,15,FALSE)="",0,25)))))</f>
        <v>15</v>
      </c>
      <c r="I149" s="38">
        <f>IF(VLOOKUP($A149,Resultaten!$A:$P,8,FALSE)&gt;32,1,IF(VLOOKUP($A149,Resultaten!$A:$P,8,FALSE)&gt;22,2,IF(VLOOKUP($A149,Resultaten!$A:$P,8,FALSE)&gt;10,3,IF(VLOOKUP($A149,Resultaten!$A:$P,8,FALSE)&gt;6,4,IF(VLOOKUP($A149,Resultaten!$A:$P,8,FALSE)="",0,5)))))</f>
        <v>1</v>
      </c>
      <c r="J149" s="38">
        <f>IF(ISERROR(VLOOKUP($A149,BNT!$A:$H,8,FALSE)=TRUE),0,IF(VLOOKUP($A149,BNT!$A:$H,8,FALSE)="JA",2,0))</f>
        <v>0</v>
      </c>
      <c r="K149" s="38">
        <f>IF(ISERROR(VLOOKUP($A149,BNT!$A:$H,6,FALSE)=TRUE),0,IF(VLOOKUP($A149,BNT!$A:$H,6,FALSE)="JA",1,0))</f>
        <v>0</v>
      </c>
      <c r="L149" s="52">
        <f t="shared" si="4"/>
        <v>42</v>
      </c>
      <c r="M149" s="12">
        <f>IF(VLOOKUP($A149,Resultaten!$A:$P,15,FALSE)&gt;32,5,IF(VLOOKUP($A149,Resultaten!$A:$P,15,FALSE)&gt;22,10,IF(VLOOKUP($A149,Resultaten!$A:$P,15,FALSE)&gt;10,15,IF(VLOOKUP($A149,Resultaten!$A:$P,15,FALSE)&gt;6,20,IF(VLOOKUP($A149,Resultaten!$A:$P,15,FALSE)="",0,25)))))</f>
        <v>15</v>
      </c>
      <c r="N149" s="12">
        <f>IF(VLOOKUP($A149,Resultaten!$A:$P,16,FALSE)&gt;32,5,IF(VLOOKUP($A149,Resultaten!$A:$P,16,FALSE)&gt;22,10,IF(VLOOKUP($A149,Resultaten!$A:$P,16,FALSE)&gt;10,15,IF(VLOOKUP($A149,Resultaten!$A:$P,16,FALSE)&gt;6,20,IF(VLOOKUP($A149,Resultaten!$A:$P,16,FALSE)="",0,25)))))</f>
        <v>15</v>
      </c>
      <c r="O149" s="12">
        <f>IF(VLOOKUP($A149,Resultaten!$A:$P,9,FALSE)&gt;32,2,IF(VLOOKUP($A149,Resultaten!$A:$P,9,FALSE)&gt;22,4,IF(VLOOKUP($A149,Resultaten!$A:$P,9,FALSE)&gt;10,6,IF(VLOOKUP($A149,Resultaten!$A:$P,9,FALSE)&gt;6,8,IF(VLOOKUP($A149,Resultaten!$A:$P,9,FALSE)="",0,10)))))</f>
        <v>2</v>
      </c>
      <c r="P149" s="12">
        <f>IF(ISERROR(VLOOKUP($A149,BNT!$A:$H,7,FALSE)=TRUE),0,IF(VLOOKUP($A149,BNT!$A:$H,7,FALSE)="JA",2,0))</f>
        <v>0</v>
      </c>
      <c r="Q149" s="14">
        <f t="shared" si="5"/>
        <v>53</v>
      </c>
    </row>
    <row r="150" spans="1:17" x14ac:dyDescent="0.25">
      <c r="A150" s="25">
        <v>2200</v>
      </c>
      <c r="B150" s="25" t="str">
        <f>VLOOKUP($A150,Para!$D$1:$E$996,2,FALSE)</f>
        <v>BC Streek Inn Vilvoorde</v>
      </c>
      <c r="C150" s="18">
        <f>VLOOKUP($A150,'Score Algemeen'!$A$3:$S$968,5,FALSE)</f>
        <v>6</v>
      </c>
      <c r="D150" s="18">
        <f>VLOOKUP($A150,'Score Algemeen'!$A:$S,15,FALSE)</f>
        <v>3</v>
      </c>
      <c r="E150" s="18">
        <f>VLOOKUP($A150,'Score Algemeen'!$A:$S,19,FALSE)</f>
        <v>5</v>
      </c>
      <c r="F150" s="38">
        <f>IF(VLOOKUP($A150,Resultaten!$A:$P,14,FALSE)&gt;32,5,IF(VLOOKUP($A150,Resultaten!$A:$P,14,FALSE)&gt;22,10,IF(VLOOKUP($A150,Resultaten!$A:$P,14,FALSE)&gt;10,15,IF(VLOOKUP($A150,Resultaten!$A:$P,14,FALSE)&gt;6,20,IF(VLOOKUP($A150,Resultaten!$A:$P,14,FALSE)="",0,25)))))</f>
        <v>0</v>
      </c>
      <c r="G150" s="38">
        <f>IF(VLOOKUP($A150,Resultaten!$A:$P,7,FALSE)&gt;32,1,IF(VLOOKUP($A150,Resultaten!$A:$P,7,FALSE)&gt;22,2,IF(VLOOKUP($A150,Resultaten!$A:$P,7,FALSE)&gt;10,3,IF(VLOOKUP($A150,Resultaten!$A:$P,7,FALSE)&gt;6,4,IF(VLOOKUP($A150,Resultaten!$A:$P,7,FALSE)="",0,5)))))</f>
        <v>0</v>
      </c>
      <c r="H150" s="38">
        <f>IF(VLOOKUP($A150,Resultaten!$A:$P,15,FALSE)&gt;32,5,IF(VLOOKUP($A150,Resultaten!$A:$P,15,FALSE)&gt;22,10,IF(VLOOKUP($A150,Resultaten!$A:$P,15,FALSE)&gt;10,15,IF(VLOOKUP($A150,Resultaten!$A:$P,15,FALSE)&gt;6,20,IF(VLOOKUP($A150,Resultaten!$A:$P,15,FALSE)="",0,25)))))</f>
        <v>0</v>
      </c>
      <c r="I150" s="38">
        <f>IF(VLOOKUP($A150,Resultaten!$A:$P,8,FALSE)&gt;32,1,IF(VLOOKUP($A150,Resultaten!$A:$P,8,FALSE)&gt;22,2,IF(VLOOKUP($A150,Resultaten!$A:$P,8,FALSE)&gt;10,3,IF(VLOOKUP($A150,Resultaten!$A:$P,8,FALSE)&gt;6,4,IF(VLOOKUP($A150,Resultaten!$A:$P,8,FALSE)="",0,5)))))</f>
        <v>0</v>
      </c>
      <c r="J150" s="38">
        <f>IF(ISERROR(VLOOKUP($A150,BNT!$A:$H,8,FALSE)=TRUE),0,IF(VLOOKUP($A150,BNT!$A:$H,8,FALSE)="JA",2,0))</f>
        <v>0</v>
      </c>
      <c r="K150" s="38">
        <f>IF(ISERROR(VLOOKUP($A150,BNT!$A:$H,6,FALSE)=TRUE),0,IF(VLOOKUP($A150,BNT!$A:$H,6,FALSE)="JA",1,0))</f>
        <v>0</v>
      </c>
      <c r="L150" s="52">
        <f t="shared" si="4"/>
        <v>14</v>
      </c>
      <c r="M150" s="12">
        <f>IF(VLOOKUP($A150,Resultaten!$A:$P,15,FALSE)&gt;32,5,IF(VLOOKUP($A150,Resultaten!$A:$P,15,FALSE)&gt;22,10,IF(VLOOKUP($A150,Resultaten!$A:$P,15,FALSE)&gt;10,15,IF(VLOOKUP($A150,Resultaten!$A:$P,15,FALSE)&gt;6,20,IF(VLOOKUP($A150,Resultaten!$A:$P,15,FALSE)="",0,25)))))</f>
        <v>0</v>
      </c>
      <c r="N150" s="12">
        <f>IF(VLOOKUP($A150,Resultaten!$A:$P,16,FALSE)&gt;32,5,IF(VLOOKUP($A150,Resultaten!$A:$P,16,FALSE)&gt;22,10,IF(VLOOKUP($A150,Resultaten!$A:$P,16,FALSE)&gt;10,15,IF(VLOOKUP($A150,Resultaten!$A:$P,16,FALSE)&gt;6,20,IF(VLOOKUP($A150,Resultaten!$A:$P,16,FALSE)="",0,25)))))</f>
        <v>0</v>
      </c>
      <c r="O150" s="12">
        <f>IF(VLOOKUP($A150,Resultaten!$A:$P,9,FALSE)&gt;32,2,IF(VLOOKUP($A150,Resultaten!$A:$P,9,FALSE)&gt;22,4,IF(VLOOKUP($A150,Resultaten!$A:$P,9,FALSE)&gt;10,6,IF(VLOOKUP($A150,Resultaten!$A:$P,9,FALSE)&gt;6,8,IF(VLOOKUP($A150,Resultaten!$A:$P,9,FALSE)="",0,10)))))</f>
        <v>0</v>
      </c>
      <c r="P150" s="12">
        <f>IF(ISERROR(VLOOKUP($A150,BNT!$A:$H,7,FALSE)=TRUE),0,IF(VLOOKUP($A150,BNT!$A:$H,7,FALSE)="JA",2,0))</f>
        <v>0</v>
      </c>
      <c r="Q150" s="14">
        <f t="shared" si="5"/>
        <v>14</v>
      </c>
    </row>
    <row r="151" spans="1:17" x14ac:dyDescent="0.25">
      <c r="A151" s="25">
        <v>2216</v>
      </c>
      <c r="B151" s="25" t="str">
        <f>VLOOKUP($A151,Para!$D$1:$E$996,2,FALSE)</f>
        <v>Baclo Lommel</v>
      </c>
      <c r="C151" s="18">
        <f>VLOOKUP($A151,'Score Algemeen'!$A$3:$S$968,5,FALSE)</f>
        <v>10</v>
      </c>
      <c r="D151" s="18">
        <f>VLOOKUP($A151,'Score Algemeen'!$A:$S,15,FALSE)</f>
        <v>1</v>
      </c>
      <c r="E151" s="18">
        <f>VLOOKUP($A151,'Score Algemeen'!$A:$S,19,FALSE)</f>
        <v>1</v>
      </c>
      <c r="F151" s="38">
        <f>IF(VLOOKUP($A151,Resultaten!$A:$P,14,FALSE)&gt;32,5,IF(VLOOKUP($A151,Resultaten!$A:$P,14,FALSE)&gt;22,10,IF(VLOOKUP($A151,Resultaten!$A:$P,14,FALSE)&gt;10,15,IF(VLOOKUP($A151,Resultaten!$A:$P,14,FALSE)&gt;6,20,IF(VLOOKUP($A151,Resultaten!$A:$P,14,FALSE)="",0,25)))))</f>
        <v>0</v>
      </c>
      <c r="G151" s="38">
        <f>IF(VLOOKUP($A151,Resultaten!$A:$P,7,FALSE)&gt;32,1,IF(VLOOKUP($A151,Resultaten!$A:$P,7,FALSE)&gt;22,2,IF(VLOOKUP($A151,Resultaten!$A:$P,7,FALSE)&gt;10,3,IF(VLOOKUP($A151,Resultaten!$A:$P,7,FALSE)&gt;6,4,IF(VLOOKUP($A151,Resultaten!$A:$P,7,FALSE)="",0,5)))))</f>
        <v>0</v>
      </c>
      <c r="H151" s="38">
        <f>IF(VLOOKUP($A151,Resultaten!$A:$P,15,FALSE)&gt;32,5,IF(VLOOKUP($A151,Resultaten!$A:$P,15,FALSE)&gt;22,10,IF(VLOOKUP($A151,Resultaten!$A:$P,15,FALSE)&gt;10,15,IF(VLOOKUP($A151,Resultaten!$A:$P,15,FALSE)&gt;6,20,IF(VLOOKUP($A151,Resultaten!$A:$P,15,FALSE)="",0,25)))))</f>
        <v>0</v>
      </c>
      <c r="I151" s="38">
        <f>IF(VLOOKUP($A151,Resultaten!$A:$P,8,FALSE)&gt;32,1,IF(VLOOKUP($A151,Resultaten!$A:$P,8,FALSE)&gt;22,2,IF(VLOOKUP($A151,Resultaten!$A:$P,8,FALSE)&gt;10,3,IF(VLOOKUP($A151,Resultaten!$A:$P,8,FALSE)&gt;6,4,IF(VLOOKUP($A151,Resultaten!$A:$P,8,FALSE)="",0,5)))))</f>
        <v>0</v>
      </c>
      <c r="J151" s="38">
        <f>IF(ISERROR(VLOOKUP($A151,BNT!$A:$H,8,FALSE)=TRUE),0,IF(VLOOKUP($A151,BNT!$A:$H,8,FALSE)="JA",2,0))</f>
        <v>0</v>
      </c>
      <c r="K151" s="38">
        <f>IF(ISERROR(VLOOKUP($A151,BNT!$A:$H,6,FALSE)=TRUE),0,IF(VLOOKUP($A151,BNT!$A:$H,6,FALSE)="JA",1,0))</f>
        <v>0</v>
      </c>
      <c r="L151" s="52">
        <f t="shared" si="4"/>
        <v>12</v>
      </c>
      <c r="M151" s="12">
        <f>IF(VLOOKUP($A151,Resultaten!$A:$P,15,FALSE)&gt;32,5,IF(VLOOKUP($A151,Resultaten!$A:$P,15,FALSE)&gt;22,10,IF(VLOOKUP($A151,Resultaten!$A:$P,15,FALSE)&gt;10,15,IF(VLOOKUP($A151,Resultaten!$A:$P,15,FALSE)&gt;6,20,IF(VLOOKUP($A151,Resultaten!$A:$P,15,FALSE)="",0,25)))))</f>
        <v>0</v>
      </c>
      <c r="N151" s="12">
        <f>IF(VLOOKUP($A151,Resultaten!$A:$P,16,FALSE)&gt;32,5,IF(VLOOKUP($A151,Resultaten!$A:$P,16,FALSE)&gt;22,10,IF(VLOOKUP($A151,Resultaten!$A:$P,16,FALSE)&gt;10,15,IF(VLOOKUP($A151,Resultaten!$A:$P,16,FALSE)&gt;6,20,IF(VLOOKUP($A151,Resultaten!$A:$P,16,FALSE)="",0,25)))))</f>
        <v>0</v>
      </c>
      <c r="O151" s="12">
        <f>IF(VLOOKUP($A151,Resultaten!$A:$P,9,FALSE)&gt;32,2,IF(VLOOKUP($A151,Resultaten!$A:$P,9,FALSE)&gt;22,4,IF(VLOOKUP($A151,Resultaten!$A:$P,9,FALSE)&gt;10,6,IF(VLOOKUP($A151,Resultaten!$A:$P,9,FALSE)&gt;6,8,IF(VLOOKUP($A151,Resultaten!$A:$P,9,FALSE)="",0,10)))))</f>
        <v>0</v>
      </c>
      <c r="P151" s="12">
        <f>IF(ISERROR(VLOOKUP($A151,BNT!$A:$H,7,FALSE)=TRUE),0,IF(VLOOKUP($A151,BNT!$A:$H,7,FALSE)="JA",2,0))</f>
        <v>0</v>
      </c>
      <c r="Q151" s="14">
        <f t="shared" si="5"/>
        <v>12</v>
      </c>
    </row>
    <row r="152" spans="1:17" x14ac:dyDescent="0.25">
      <c r="A152" s="25">
        <v>2219</v>
      </c>
      <c r="B152" s="25" t="str">
        <f>VLOOKUP($A152,Para!$D$1:$E$996,2,FALSE)</f>
        <v>Basket Stabroek</v>
      </c>
      <c r="C152" s="18">
        <f>VLOOKUP($A152,'Score Algemeen'!$A$3:$S$968,5,FALSE)</f>
        <v>10</v>
      </c>
      <c r="D152" s="18">
        <f>VLOOKUP($A152,'Score Algemeen'!$A:$S,15,FALSE)</f>
        <v>3</v>
      </c>
      <c r="E152" s="18">
        <f>VLOOKUP($A152,'Score Algemeen'!$A:$S,19,FALSE)</f>
        <v>7</v>
      </c>
      <c r="F152" s="38">
        <f>IF(VLOOKUP($A152,Resultaten!$A:$P,14,FALSE)&gt;32,5,IF(VLOOKUP($A152,Resultaten!$A:$P,14,FALSE)&gt;22,10,IF(VLOOKUP($A152,Resultaten!$A:$P,14,FALSE)&gt;10,15,IF(VLOOKUP($A152,Resultaten!$A:$P,14,FALSE)&gt;6,20,IF(VLOOKUP($A152,Resultaten!$A:$P,14,FALSE)="",0,25)))))</f>
        <v>0</v>
      </c>
      <c r="G152" s="38">
        <f>IF(VLOOKUP($A152,Resultaten!$A:$P,7,FALSE)&gt;32,1,IF(VLOOKUP($A152,Resultaten!$A:$P,7,FALSE)&gt;22,2,IF(VLOOKUP($A152,Resultaten!$A:$P,7,FALSE)&gt;10,3,IF(VLOOKUP($A152,Resultaten!$A:$P,7,FALSE)&gt;6,4,IF(VLOOKUP($A152,Resultaten!$A:$P,7,FALSE)="",0,5)))))</f>
        <v>0</v>
      </c>
      <c r="H152" s="38">
        <f>IF(VLOOKUP($A152,Resultaten!$A:$P,15,FALSE)&gt;32,5,IF(VLOOKUP($A152,Resultaten!$A:$P,15,FALSE)&gt;22,10,IF(VLOOKUP($A152,Resultaten!$A:$P,15,FALSE)&gt;10,15,IF(VLOOKUP($A152,Resultaten!$A:$P,15,FALSE)&gt;6,20,IF(VLOOKUP($A152,Resultaten!$A:$P,15,FALSE)="",0,25)))))</f>
        <v>0</v>
      </c>
      <c r="I152" s="38">
        <f>IF(VLOOKUP($A152,Resultaten!$A:$P,8,FALSE)&gt;32,1,IF(VLOOKUP($A152,Resultaten!$A:$P,8,FALSE)&gt;22,2,IF(VLOOKUP($A152,Resultaten!$A:$P,8,FALSE)&gt;10,3,IF(VLOOKUP($A152,Resultaten!$A:$P,8,FALSE)&gt;6,4,IF(VLOOKUP($A152,Resultaten!$A:$P,8,FALSE)="",0,5)))))</f>
        <v>0</v>
      </c>
      <c r="J152" s="38">
        <f>IF(ISERROR(VLOOKUP($A152,BNT!$A:$H,8,FALSE)=TRUE),0,IF(VLOOKUP($A152,BNT!$A:$H,8,FALSE)="JA",2,0))</f>
        <v>0</v>
      </c>
      <c r="K152" s="38">
        <f>IF(ISERROR(VLOOKUP($A152,BNT!$A:$H,6,FALSE)=TRUE),0,IF(VLOOKUP($A152,BNT!$A:$H,6,FALSE)="JA",1,0))</f>
        <v>0</v>
      </c>
      <c r="L152" s="52">
        <f t="shared" si="4"/>
        <v>20</v>
      </c>
      <c r="M152" s="12">
        <f>IF(VLOOKUP($A152,Resultaten!$A:$P,15,FALSE)&gt;32,5,IF(VLOOKUP($A152,Resultaten!$A:$P,15,FALSE)&gt;22,10,IF(VLOOKUP($A152,Resultaten!$A:$P,15,FALSE)&gt;10,15,IF(VLOOKUP($A152,Resultaten!$A:$P,15,FALSE)&gt;6,20,IF(VLOOKUP($A152,Resultaten!$A:$P,15,FALSE)="",0,25)))))</f>
        <v>0</v>
      </c>
      <c r="N152" s="12">
        <f>IF(VLOOKUP($A152,Resultaten!$A:$P,16,FALSE)&gt;32,5,IF(VLOOKUP($A152,Resultaten!$A:$P,16,FALSE)&gt;22,10,IF(VLOOKUP($A152,Resultaten!$A:$P,16,FALSE)&gt;10,15,IF(VLOOKUP($A152,Resultaten!$A:$P,16,FALSE)&gt;6,20,IF(VLOOKUP($A152,Resultaten!$A:$P,16,FALSE)="",0,25)))))</f>
        <v>0</v>
      </c>
      <c r="O152" s="12">
        <f>IF(VLOOKUP($A152,Resultaten!$A:$P,9,FALSE)&gt;32,2,IF(VLOOKUP($A152,Resultaten!$A:$P,9,FALSE)&gt;22,4,IF(VLOOKUP($A152,Resultaten!$A:$P,9,FALSE)&gt;10,6,IF(VLOOKUP($A152,Resultaten!$A:$P,9,FALSE)&gt;6,8,IF(VLOOKUP($A152,Resultaten!$A:$P,9,FALSE)="",0,10)))))</f>
        <v>0</v>
      </c>
      <c r="P152" s="12">
        <f>IF(ISERROR(VLOOKUP($A152,BNT!$A:$H,7,FALSE)=TRUE),0,IF(VLOOKUP($A152,BNT!$A:$H,7,FALSE)="JA",2,0))</f>
        <v>0</v>
      </c>
      <c r="Q152" s="14">
        <f t="shared" si="5"/>
        <v>20</v>
      </c>
    </row>
    <row r="153" spans="1:17" x14ac:dyDescent="0.25">
      <c r="A153" s="25">
        <v>2237</v>
      </c>
      <c r="B153" s="25" t="str">
        <f>VLOOKUP($A153,Para!$D$1:$E$996,2,FALSE)</f>
        <v>Triton Leuven</v>
      </c>
      <c r="C153" s="18">
        <f>VLOOKUP($A153,'Score Algemeen'!$A$3:$S$968,5,FALSE)</f>
        <v>10</v>
      </c>
      <c r="D153" s="18">
        <f>VLOOKUP($A153,'Score Algemeen'!$A:$S,15,FALSE)</f>
        <v>2</v>
      </c>
      <c r="E153" s="18">
        <f>VLOOKUP($A153,'Score Algemeen'!$A:$S,19,FALSE)</f>
        <v>1</v>
      </c>
      <c r="F153" s="38">
        <f>IF(VLOOKUP($A153,Resultaten!$A:$P,14,FALSE)&gt;32,5,IF(VLOOKUP($A153,Resultaten!$A:$P,14,FALSE)&gt;22,10,IF(VLOOKUP($A153,Resultaten!$A:$P,14,FALSE)&gt;10,15,IF(VLOOKUP($A153,Resultaten!$A:$P,14,FALSE)&gt;6,20,IF(VLOOKUP($A153,Resultaten!$A:$P,14,FALSE)="",0,25)))))</f>
        <v>0</v>
      </c>
      <c r="G153" s="38">
        <f>IF(VLOOKUP($A153,Resultaten!$A:$P,7,FALSE)&gt;32,1,IF(VLOOKUP($A153,Resultaten!$A:$P,7,FALSE)&gt;22,2,IF(VLOOKUP($A153,Resultaten!$A:$P,7,FALSE)&gt;10,3,IF(VLOOKUP($A153,Resultaten!$A:$P,7,FALSE)&gt;6,4,IF(VLOOKUP($A153,Resultaten!$A:$P,7,FALSE)="",0,5)))))</f>
        <v>0</v>
      </c>
      <c r="H153" s="38">
        <f>IF(VLOOKUP($A153,Resultaten!$A:$P,15,FALSE)&gt;32,5,IF(VLOOKUP($A153,Resultaten!$A:$P,15,FALSE)&gt;22,10,IF(VLOOKUP($A153,Resultaten!$A:$P,15,FALSE)&gt;10,15,IF(VLOOKUP($A153,Resultaten!$A:$P,15,FALSE)&gt;6,20,IF(VLOOKUP($A153,Resultaten!$A:$P,15,FALSE)="",0,25)))))</f>
        <v>0</v>
      </c>
      <c r="I153" s="38">
        <f>IF(VLOOKUP($A153,Resultaten!$A:$P,8,FALSE)&gt;32,1,IF(VLOOKUP($A153,Resultaten!$A:$P,8,FALSE)&gt;22,2,IF(VLOOKUP($A153,Resultaten!$A:$P,8,FALSE)&gt;10,3,IF(VLOOKUP($A153,Resultaten!$A:$P,8,FALSE)&gt;6,4,IF(VLOOKUP($A153,Resultaten!$A:$P,8,FALSE)="",0,5)))))</f>
        <v>0</v>
      </c>
      <c r="J153" s="38">
        <f>IF(ISERROR(VLOOKUP($A153,BNT!$A:$H,8,FALSE)=TRUE),0,IF(VLOOKUP($A153,BNT!$A:$H,8,FALSE)="JA",2,0))</f>
        <v>0</v>
      </c>
      <c r="K153" s="38">
        <f>IF(ISERROR(VLOOKUP($A153,BNT!$A:$H,6,FALSE)=TRUE),0,IF(VLOOKUP($A153,BNT!$A:$H,6,FALSE)="JA",1,0))</f>
        <v>0</v>
      </c>
      <c r="L153" s="52">
        <f t="shared" si="4"/>
        <v>13</v>
      </c>
      <c r="M153" s="12">
        <f>IF(VLOOKUP($A153,Resultaten!$A:$P,15,FALSE)&gt;32,5,IF(VLOOKUP($A153,Resultaten!$A:$P,15,FALSE)&gt;22,10,IF(VLOOKUP($A153,Resultaten!$A:$P,15,FALSE)&gt;10,15,IF(VLOOKUP($A153,Resultaten!$A:$P,15,FALSE)&gt;6,20,IF(VLOOKUP($A153,Resultaten!$A:$P,15,FALSE)="",0,25)))))</f>
        <v>0</v>
      </c>
      <c r="N153" s="12">
        <f>IF(VLOOKUP($A153,Resultaten!$A:$P,16,FALSE)&gt;32,5,IF(VLOOKUP($A153,Resultaten!$A:$P,16,FALSE)&gt;22,10,IF(VLOOKUP($A153,Resultaten!$A:$P,16,FALSE)&gt;10,15,IF(VLOOKUP($A153,Resultaten!$A:$P,16,FALSE)&gt;6,20,IF(VLOOKUP($A153,Resultaten!$A:$P,16,FALSE)="",0,25)))))</f>
        <v>0</v>
      </c>
      <c r="O153" s="12">
        <f>IF(VLOOKUP($A153,Resultaten!$A:$P,9,FALSE)&gt;32,2,IF(VLOOKUP($A153,Resultaten!$A:$P,9,FALSE)&gt;22,4,IF(VLOOKUP($A153,Resultaten!$A:$P,9,FALSE)&gt;10,6,IF(VLOOKUP($A153,Resultaten!$A:$P,9,FALSE)&gt;6,8,IF(VLOOKUP($A153,Resultaten!$A:$P,9,FALSE)="",0,10)))))</f>
        <v>0</v>
      </c>
      <c r="P153" s="12">
        <f>IF(ISERROR(VLOOKUP($A153,BNT!$A:$H,7,FALSE)=TRUE),0,IF(VLOOKUP($A153,BNT!$A:$H,7,FALSE)="JA",2,0))</f>
        <v>0</v>
      </c>
      <c r="Q153" s="14">
        <f t="shared" si="5"/>
        <v>13</v>
      </c>
    </row>
    <row r="154" spans="1:17" x14ac:dyDescent="0.25">
      <c r="A154" s="25">
        <v>2238</v>
      </c>
      <c r="B154" s="25" t="str">
        <f>VLOOKUP($A154,Para!$D$1:$E$996,2,FALSE)</f>
        <v>Kangoeroes Basket Mechelen</v>
      </c>
      <c r="C154" s="18">
        <f>VLOOKUP($A154,'Score Algemeen'!$A$3:$S$968,5,FALSE)</f>
        <v>8</v>
      </c>
      <c r="D154" s="18">
        <f>VLOOKUP($A154,'Score Algemeen'!$A:$S,15,FALSE)</f>
        <v>15</v>
      </c>
      <c r="E154" s="18">
        <f>VLOOKUP($A154,'Score Algemeen'!$A:$S,19,FALSE)</f>
        <v>8</v>
      </c>
      <c r="F154" s="38">
        <f>IF(VLOOKUP($A154,Resultaten!$A:$P,14,FALSE)&gt;32,5,IF(VLOOKUP($A154,Resultaten!$A:$P,14,FALSE)&gt;22,10,IF(VLOOKUP($A154,Resultaten!$A:$P,14,FALSE)&gt;10,15,IF(VLOOKUP($A154,Resultaten!$A:$P,14,FALSE)&gt;6,20,IF(VLOOKUP($A154,Resultaten!$A:$P,14,FALSE)="",0,25)))))</f>
        <v>25</v>
      </c>
      <c r="G154" s="38">
        <f>IF(VLOOKUP($A154,Resultaten!$A:$P,7,FALSE)&gt;32,1,IF(VLOOKUP($A154,Resultaten!$A:$P,7,FALSE)&gt;22,2,IF(VLOOKUP($A154,Resultaten!$A:$P,7,FALSE)&gt;10,3,IF(VLOOKUP($A154,Resultaten!$A:$P,7,FALSE)&gt;6,4,IF(VLOOKUP($A154,Resultaten!$A:$P,7,FALSE)="",0,5)))))</f>
        <v>5</v>
      </c>
      <c r="H154" s="38">
        <f>IF(VLOOKUP($A154,Resultaten!$A:$P,15,FALSE)&gt;32,5,IF(VLOOKUP($A154,Resultaten!$A:$P,15,FALSE)&gt;22,10,IF(VLOOKUP($A154,Resultaten!$A:$P,15,FALSE)&gt;10,15,IF(VLOOKUP($A154,Resultaten!$A:$P,15,FALSE)&gt;6,20,IF(VLOOKUP($A154,Resultaten!$A:$P,15,FALSE)="",0,25)))))</f>
        <v>25</v>
      </c>
      <c r="I154" s="38">
        <f>IF(VLOOKUP($A154,Resultaten!$A:$P,8,FALSE)&gt;32,1,IF(VLOOKUP($A154,Resultaten!$A:$P,8,FALSE)&gt;22,2,IF(VLOOKUP($A154,Resultaten!$A:$P,8,FALSE)&gt;10,3,IF(VLOOKUP($A154,Resultaten!$A:$P,8,FALSE)&gt;6,4,IF(VLOOKUP($A154,Resultaten!$A:$P,8,FALSE)="",0,5)))))</f>
        <v>5</v>
      </c>
      <c r="J154" s="38">
        <f>IF(ISERROR(VLOOKUP($A154,BNT!$A:$H,8,FALSE)=TRUE),0,IF(VLOOKUP($A154,BNT!$A:$H,8,FALSE)="JA",2,0))</f>
        <v>2</v>
      </c>
      <c r="K154" s="38">
        <f>IF(ISERROR(VLOOKUP($A154,BNT!$A:$H,6,FALSE)=TRUE),0,IF(VLOOKUP($A154,BNT!$A:$H,6,FALSE)="JA",1,0))</f>
        <v>1</v>
      </c>
      <c r="L154" s="52">
        <f t="shared" si="4"/>
        <v>94</v>
      </c>
      <c r="M154" s="12">
        <f>IF(VLOOKUP($A154,Resultaten!$A:$P,15,FALSE)&gt;32,5,IF(VLOOKUP($A154,Resultaten!$A:$P,15,FALSE)&gt;22,10,IF(VLOOKUP($A154,Resultaten!$A:$P,15,FALSE)&gt;10,15,IF(VLOOKUP($A154,Resultaten!$A:$P,15,FALSE)&gt;6,20,IF(VLOOKUP($A154,Resultaten!$A:$P,15,FALSE)="",0,25)))))</f>
        <v>25</v>
      </c>
      <c r="N154" s="12">
        <f>IF(VLOOKUP($A154,Resultaten!$A:$P,16,FALSE)&gt;32,5,IF(VLOOKUP($A154,Resultaten!$A:$P,16,FALSE)&gt;22,10,IF(VLOOKUP($A154,Resultaten!$A:$P,16,FALSE)&gt;10,15,IF(VLOOKUP($A154,Resultaten!$A:$P,16,FALSE)&gt;6,20,IF(VLOOKUP($A154,Resultaten!$A:$P,16,FALSE)="",0,25)))))</f>
        <v>25</v>
      </c>
      <c r="O154" s="12">
        <f>IF(VLOOKUP($A154,Resultaten!$A:$P,9,FALSE)&gt;32,2,IF(VLOOKUP($A154,Resultaten!$A:$P,9,FALSE)&gt;22,4,IF(VLOOKUP($A154,Resultaten!$A:$P,9,FALSE)&gt;10,6,IF(VLOOKUP($A154,Resultaten!$A:$P,9,FALSE)&gt;6,8,IF(VLOOKUP($A154,Resultaten!$A:$P,9,FALSE)="",0,10)))))</f>
        <v>10</v>
      </c>
      <c r="P154" s="12">
        <f>IF(ISERROR(VLOOKUP($A154,BNT!$A:$H,7,FALSE)=TRUE),0,IF(VLOOKUP($A154,BNT!$A:$H,7,FALSE)="JA",2,0))</f>
        <v>0</v>
      </c>
      <c r="Q154" s="14">
        <f t="shared" si="5"/>
        <v>91</v>
      </c>
    </row>
    <row r="155" spans="1:17" x14ac:dyDescent="0.25">
      <c r="A155" s="25">
        <v>2288</v>
      </c>
      <c r="B155" s="25" t="str">
        <f>VLOOKUP($A155,Para!$D$1:$E$996,2,FALSE)</f>
        <v>BBC Coveco Niel</v>
      </c>
      <c r="C155" s="18">
        <f>VLOOKUP($A155,'Score Algemeen'!$A$3:$S$968,5,FALSE)</f>
        <v>10</v>
      </c>
      <c r="D155" s="18">
        <f>VLOOKUP($A155,'Score Algemeen'!$A:$S,15,FALSE)</f>
        <v>3</v>
      </c>
      <c r="E155" s="18">
        <f>VLOOKUP($A155,'Score Algemeen'!$A:$S,19,FALSE)</f>
        <v>6</v>
      </c>
      <c r="F155" s="38">
        <f>IF(VLOOKUP($A155,Resultaten!$A:$P,14,FALSE)&gt;32,5,IF(VLOOKUP($A155,Resultaten!$A:$P,14,FALSE)&gt;22,10,IF(VLOOKUP($A155,Resultaten!$A:$P,14,FALSE)&gt;10,15,IF(VLOOKUP($A155,Resultaten!$A:$P,14,FALSE)&gt;6,20,IF(VLOOKUP($A155,Resultaten!$A:$P,14,FALSE)="",0,25)))))</f>
        <v>0</v>
      </c>
      <c r="G155" s="38">
        <f>IF(VLOOKUP($A155,Resultaten!$A:$P,7,FALSE)&gt;32,1,IF(VLOOKUP($A155,Resultaten!$A:$P,7,FALSE)&gt;22,2,IF(VLOOKUP($A155,Resultaten!$A:$P,7,FALSE)&gt;10,3,IF(VLOOKUP($A155,Resultaten!$A:$P,7,FALSE)&gt;6,4,IF(VLOOKUP($A155,Resultaten!$A:$P,7,FALSE)="",0,5)))))</f>
        <v>0</v>
      </c>
      <c r="H155" s="38">
        <f>IF(VLOOKUP($A155,Resultaten!$A:$P,15,FALSE)&gt;32,5,IF(VLOOKUP($A155,Resultaten!$A:$P,15,FALSE)&gt;22,10,IF(VLOOKUP($A155,Resultaten!$A:$P,15,FALSE)&gt;10,15,IF(VLOOKUP($A155,Resultaten!$A:$P,15,FALSE)&gt;6,20,IF(VLOOKUP($A155,Resultaten!$A:$P,15,FALSE)="",0,25)))))</f>
        <v>5</v>
      </c>
      <c r="I155" s="38">
        <f>IF(VLOOKUP($A155,Resultaten!$A:$P,8,FALSE)&gt;32,1,IF(VLOOKUP($A155,Resultaten!$A:$P,8,FALSE)&gt;22,2,IF(VLOOKUP($A155,Resultaten!$A:$P,8,FALSE)&gt;10,3,IF(VLOOKUP($A155,Resultaten!$A:$P,8,FALSE)&gt;6,4,IF(VLOOKUP($A155,Resultaten!$A:$P,8,FALSE)="",0,5)))))</f>
        <v>0</v>
      </c>
      <c r="J155" s="38">
        <f>IF(ISERROR(VLOOKUP($A155,BNT!$A:$H,8,FALSE)=TRUE),0,IF(VLOOKUP($A155,BNT!$A:$H,8,FALSE)="JA",2,0))</f>
        <v>0</v>
      </c>
      <c r="K155" s="38">
        <f>IF(ISERROR(VLOOKUP($A155,BNT!$A:$H,6,FALSE)=TRUE),0,IF(VLOOKUP($A155,BNT!$A:$H,6,FALSE)="JA",1,0))</f>
        <v>0</v>
      </c>
      <c r="L155" s="52">
        <f t="shared" si="4"/>
        <v>24</v>
      </c>
      <c r="M155" s="12">
        <f>IF(VLOOKUP($A155,Resultaten!$A:$P,15,FALSE)&gt;32,5,IF(VLOOKUP($A155,Resultaten!$A:$P,15,FALSE)&gt;22,10,IF(VLOOKUP($A155,Resultaten!$A:$P,15,FALSE)&gt;10,15,IF(VLOOKUP($A155,Resultaten!$A:$P,15,FALSE)&gt;6,20,IF(VLOOKUP($A155,Resultaten!$A:$P,15,FALSE)="",0,25)))))</f>
        <v>5</v>
      </c>
      <c r="N155" s="12">
        <f>IF(VLOOKUP($A155,Resultaten!$A:$P,16,FALSE)&gt;32,5,IF(VLOOKUP($A155,Resultaten!$A:$P,16,FALSE)&gt;22,10,IF(VLOOKUP($A155,Resultaten!$A:$P,16,FALSE)&gt;10,15,IF(VLOOKUP($A155,Resultaten!$A:$P,16,FALSE)&gt;6,20,IF(VLOOKUP($A155,Resultaten!$A:$P,16,FALSE)="",0,25)))))</f>
        <v>5</v>
      </c>
      <c r="O155" s="12">
        <f>IF(VLOOKUP($A155,Resultaten!$A:$P,9,FALSE)&gt;32,2,IF(VLOOKUP($A155,Resultaten!$A:$P,9,FALSE)&gt;22,4,IF(VLOOKUP($A155,Resultaten!$A:$P,9,FALSE)&gt;10,6,IF(VLOOKUP($A155,Resultaten!$A:$P,9,FALSE)&gt;6,8,IF(VLOOKUP($A155,Resultaten!$A:$P,9,FALSE)="",0,10)))))</f>
        <v>2</v>
      </c>
      <c r="P155" s="12">
        <f>IF(ISERROR(VLOOKUP($A155,BNT!$A:$H,7,FALSE)=TRUE),0,IF(VLOOKUP($A155,BNT!$A:$H,7,FALSE)="JA",2,0))</f>
        <v>0</v>
      </c>
      <c r="Q155" s="14">
        <f t="shared" si="5"/>
        <v>31</v>
      </c>
    </row>
    <row r="156" spans="1:17" x14ac:dyDescent="0.25">
      <c r="A156" s="25">
        <v>2294</v>
      </c>
      <c r="B156" s="25" t="str">
        <f>VLOOKUP($A156,Para!$D$1:$E$996,2,FALSE)</f>
        <v>Notre Dame Blue Tigers Leuven</v>
      </c>
      <c r="C156" s="18">
        <f>VLOOKUP($A156,'Score Algemeen'!$A$3:$S$968,5,FALSE)</f>
        <v>10</v>
      </c>
      <c r="D156" s="18">
        <f>VLOOKUP($A156,'Score Algemeen'!$A:$S,15,FALSE)</f>
        <v>8</v>
      </c>
      <c r="E156" s="18">
        <f>VLOOKUP($A156,'Score Algemeen'!$A:$S,19,FALSE)</f>
        <v>5</v>
      </c>
      <c r="F156" s="38">
        <f>IF(VLOOKUP($A156,Resultaten!$A:$P,14,FALSE)&gt;32,5,IF(VLOOKUP($A156,Resultaten!$A:$P,14,FALSE)&gt;22,10,IF(VLOOKUP($A156,Resultaten!$A:$P,14,FALSE)&gt;10,15,IF(VLOOKUP($A156,Resultaten!$A:$P,14,FALSE)&gt;6,20,IF(VLOOKUP($A156,Resultaten!$A:$P,14,FALSE)="",0,25)))))</f>
        <v>15</v>
      </c>
      <c r="G156" s="38">
        <f>IF(VLOOKUP($A156,Resultaten!$A:$P,7,FALSE)&gt;32,1,IF(VLOOKUP($A156,Resultaten!$A:$P,7,FALSE)&gt;22,2,IF(VLOOKUP($A156,Resultaten!$A:$P,7,FALSE)&gt;10,3,IF(VLOOKUP($A156,Resultaten!$A:$P,7,FALSE)&gt;6,4,IF(VLOOKUP($A156,Resultaten!$A:$P,7,FALSE)="",0,5)))))</f>
        <v>4</v>
      </c>
      <c r="H156" s="38">
        <f>IF(VLOOKUP($A156,Resultaten!$A:$P,15,FALSE)&gt;32,5,IF(VLOOKUP($A156,Resultaten!$A:$P,15,FALSE)&gt;22,10,IF(VLOOKUP($A156,Resultaten!$A:$P,15,FALSE)&gt;10,15,IF(VLOOKUP($A156,Resultaten!$A:$P,15,FALSE)&gt;6,20,IF(VLOOKUP($A156,Resultaten!$A:$P,15,FALSE)="",0,25)))))</f>
        <v>5</v>
      </c>
      <c r="I156" s="38">
        <f>IF(VLOOKUP($A156,Resultaten!$A:$P,8,FALSE)&gt;32,1,IF(VLOOKUP($A156,Resultaten!$A:$P,8,FALSE)&gt;22,2,IF(VLOOKUP($A156,Resultaten!$A:$P,8,FALSE)&gt;10,3,IF(VLOOKUP($A156,Resultaten!$A:$P,8,FALSE)&gt;6,4,IF(VLOOKUP($A156,Resultaten!$A:$P,8,FALSE)="",0,5)))))</f>
        <v>4</v>
      </c>
      <c r="J156" s="38">
        <f>IF(ISERROR(VLOOKUP($A156,BNT!$A:$H,8,FALSE)=TRUE),0,IF(VLOOKUP($A156,BNT!$A:$H,8,FALSE)="JA",2,0))</f>
        <v>0</v>
      </c>
      <c r="K156" s="38">
        <f>IF(ISERROR(VLOOKUP($A156,BNT!$A:$H,6,FALSE)=TRUE),0,IF(VLOOKUP($A156,BNT!$A:$H,6,FALSE)="JA",1,0))</f>
        <v>0</v>
      </c>
      <c r="L156" s="52">
        <f t="shared" si="4"/>
        <v>51</v>
      </c>
      <c r="M156" s="12">
        <f>IF(VLOOKUP($A156,Resultaten!$A:$P,15,FALSE)&gt;32,5,IF(VLOOKUP($A156,Resultaten!$A:$P,15,FALSE)&gt;22,10,IF(VLOOKUP($A156,Resultaten!$A:$P,15,FALSE)&gt;10,15,IF(VLOOKUP($A156,Resultaten!$A:$P,15,FALSE)&gt;6,20,IF(VLOOKUP($A156,Resultaten!$A:$P,15,FALSE)="",0,25)))))</f>
        <v>5</v>
      </c>
      <c r="N156" s="12">
        <f>IF(VLOOKUP($A156,Resultaten!$A:$P,16,FALSE)&gt;32,5,IF(VLOOKUP($A156,Resultaten!$A:$P,16,FALSE)&gt;22,10,IF(VLOOKUP($A156,Resultaten!$A:$P,16,FALSE)&gt;10,15,IF(VLOOKUP($A156,Resultaten!$A:$P,16,FALSE)&gt;6,20,IF(VLOOKUP($A156,Resultaten!$A:$P,16,FALSE)="",0,25)))))</f>
        <v>5</v>
      </c>
      <c r="O156" s="12">
        <f>IF(VLOOKUP($A156,Resultaten!$A:$P,9,FALSE)&gt;32,2,IF(VLOOKUP($A156,Resultaten!$A:$P,9,FALSE)&gt;22,4,IF(VLOOKUP($A156,Resultaten!$A:$P,9,FALSE)&gt;10,6,IF(VLOOKUP($A156,Resultaten!$A:$P,9,FALSE)&gt;6,8,IF(VLOOKUP($A156,Resultaten!$A:$P,9,FALSE)="",0,10)))))</f>
        <v>4</v>
      </c>
      <c r="P156" s="12">
        <f>IF(ISERROR(VLOOKUP($A156,BNT!$A:$H,7,FALSE)=TRUE),0,IF(VLOOKUP($A156,BNT!$A:$H,7,FALSE)="JA",2,0))</f>
        <v>0</v>
      </c>
      <c r="Q156" s="14">
        <f t="shared" si="5"/>
        <v>37</v>
      </c>
    </row>
    <row r="157" spans="1:17" x14ac:dyDescent="0.25">
      <c r="A157" s="25">
        <v>2317</v>
      </c>
      <c r="B157" s="25" t="str">
        <f>VLOOKUP($A157,Para!$D$1:$E$996,2,FALSE)</f>
        <v>DBC Osiris Okapi Aalst</v>
      </c>
      <c r="C157" s="18">
        <f>VLOOKUP($A157,'Score Algemeen'!$A$3:$S$968,5,FALSE)</f>
        <v>10</v>
      </c>
      <c r="D157" s="18">
        <f>VLOOKUP($A157,'Score Algemeen'!$A:$S,15,FALSE)</f>
        <v>8</v>
      </c>
      <c r="E157" s="18">
        <f>VLOOKUP($A157,'Score Algemeen'!$A:$S,19,FALSE)</f>
        <v>4</v>
      </c>
      <c r="F157" s="38">
        <f>IF(VLOOKUP($A157,Resultaten!$A:$P,14,FALSE)&gt;32,5,IF(VLOOKUP($A157,Resultaten!$A:$P,14,FALSE)&gt;22,10,IF(VLOOKUP($A157,Resultaten!$A:$P,14,FALSE)&gt;10,15,IF(VLOOKUP($A157,Resultaten!$A:$P,14,FALSE)&gt;6,20,IF(VLOOKUP($A157,Resultaten!$A:$P,14,FALSE)="",0,25)))))</f>
        <v>20</v>
      </c>
      <c r="G157" s="38">
        <f>IF(VLOOKUP($A157,Resultaten!$A:$P,7,FALSE)&gt;32,1,IF(VLOOKUP($A157,Resultaten!$A:$P,7,FALSE)&gt;22,2,IF(VLOOKUP($A157,Resultaten!$A:$P,7,FALSE)&gt;10,3,IF(VLOOKUP($A157,Resultaten!$A:$P,7,FALSE)&gt;6,4,IF(VLOOKUP($A157,Resultaten!$A:$P,7,FALSE)="",0,5)))))</f>
        <v>4</v>
      </c>
      <c r="H157" s="38">
        <f>IF(VLOOKUP($A157,Resultaten!$A:$P,15,FALSE)&gt;32,5,IF(VLOOKUP($A157,Resultaten!$A:$P,15,FALSE)&gt;22,10,IF(VLOOKUP($A157,Resultaten!$A:$P,15,FALSE)&gt;10,15,IF(VLOOKUP($A157,Resultaten!$A:$P,15,FALSE)&gt;6,20,IF(VLOOKUP($A157,Resultaten!$A:$P,15,FALSE)="",0,25)))))</f>
        <v>15</v>
      </c>
      <c r="I157" s="38">
        <f>IF(VLOOKUP($A157,Resultaten!$A:$P,8,FALSE)&gt;32,1,IF(VLOOKUP($A157,Resultaten!$A:$P,8,FALSE)&gt;22,2,IF(VLOOKUP($A157,Resultaten!$A:$P,8,FALSE)&gt;10,3,IF(VLOOKUP($A157,Resultaten!$A:$P,8,FALSE)&gt;6,4,IF(VLOOKUP($A157,Resultaten!$A:$P,8,FALSE)="",0,5)))))</f>
        <v>3</v>
      </c>
      <c r="J157" s="38">
        <f>IF(ISERROR(VLOOKUP($A157,BNT!$A:$H,8,FALSE)=TRUE),0,IF(VLOOKUP($A157,BNT!$A:$H,8,FALSE)="JA",2,0))</f>
        <v>0</v>
      </c>
      <c r="K157" s="38">
        <f>IF(ISERROR(VLOOKUP($A157,BNT!$A:$H,6,FALSE)=TRUE),0,IF(VLOOKUP($A157,BNT!$A:$H,6,FALSE)="JA",1,0))</f>
        <v>0</v>
      </c>
      <c r="L157" s="52">
        <f t="shared" si="4"/>
        <v>64</v>
      </c>
      <c r="M157" s="12">
        <f>IF(VLOOKUP($A157,Resultaten!$A:$P,15,FALSE)&gt;32,5,IF(VLOOKUP($A157,Resultaten!$A:$P,15,FALSE)&gt;22,10,IF(VLOOKUP($A157,Resultaten!$A:$P,15,FALSE)&gt;10,15,IF(VLOOKUP($A157,Resultaten!$A:$P,15,FALSE)&gt;6,20,IF(VLOOKUP($A157,Resultaten!$A:$P,15,FALSE)="",0,25)))))</f>
        <v>15</v>
      </c>
      <c r="N157" s="12">
        <f>IF(VLOOKUP($A157,Resultaten!$A:$P,16,FALSE)&gt;32,5,IF(VLOOKUP($A157,Resultaten!$A:$P,16,FALSE)&gt;22,10,IF(VLOOKUP($A157,Resultaten!$A:$P,16,FALSE)&gt;10,15,IF(VLOOKUP($A157,Resultaten!$A:$P,16,FALSE)&gt;6,20,IF(VLOOKUP($A157,Resultaten!$A:$P,16,FALSE)="",0,25)))))</f>
        <v>5</v>
      </c>
      <c r="O157" s="12">
        <f>IF(VLOOKUP($A157,Resultaten!$A:$P,9,FALSE)&gt;32,2,IF(VLOOKUP($A157,Resultaten!$A:$P,9,FALSE)&gt;22,4,IF(VLOOKUP($A157,Resultaten!$A:$P,9,FALSE)&gt;10,6,IF(VLOOKUP($A157,Resultaten!$A:$P,9,FALSE)&gt;6,8,IF(VLOOKUP($A157,Resultaten!$A:$P,9,FALSE)="",0,10)))))</f>
        <v>6</v>
      </c>
      <c r="P157" s="12">
        <f>IF(ISERROR(VLOOKUP($A157,BNT!$A:$H,7,FALSE)=TRUE),0,IF(VLOOKUP($A157,BNT!$A:$H,7,FALSE)="JA",2,0))</f>
        <v>0</v>
      </c>
      <c r="Q157" s="14">
        <f t="shared" si="5"/>
        <v>48</v>
      </c>
    </row>
    <row r="158" spans="1:17" x14ac:dyDescent="0.25">
      <c r="A158" s="25">
        <v>2325</v>
      </c>
      <c r="B158" s="25" t="str">
        <f>VLOOKUP($A158,Para!$D$1:$E$996,2,FALSE)</f>
        <v>BBC Floorcouture Zoersel</v>
      </c>
      <c r="C158" s="18">
        <f>VLOOKUP($A158,'Score Algemeen'!$A$3:$S$968,5,FALSE)</f>
        <v>8</v>
      </c>
      <c r="D158" s="18">
        <f>VLOOKUP($A158,'Score Algemeen'!$A:$S,15,FALSE)</f>
        <v>2</v>
      </c>
      <c r="E158" s="18">
        <f>VLOOKUP($A158,'Score Algemeen'!$A:$S,19,FALSE)</f>
        <v>2</v>
      </c>
      <c r="F158" s="38">
        <f>IF(VLOOKUP($A158,Resultaten!$A:$P,14,FALSE)&gt;32,5,IF(VLOOKUP($A158,Resultaten!$A:$P,14,FALSE)&gt;22,10,IF(VLOOKUP($A158,Resultaten!$A:$P,14,FALSE)&gt;10,15,IF(VLOOKUP($A158,Resultaten!$A:$P,14,FALSE)&gt;6,20,IF(VLOOKUP($A158,Resultaten!$A:$P,14,FALSE)="",0,25)))))</f>
        <v>0</v>
      </c>
      <c r="G158" s="38">
        <f>IF(VLOOKUP($A158,Resultaten!$A:$P,7,FALSE)&gt;32,1,IF(VLOOKUP($A158,Resultaten!$A:$P,7,FALSE)&gt;22,2,IF(VLOOKUP($A158,Resultaten!$A:$P,7,FALSE)&gt;10,3,IF(VLOOKUP($A158,Resultaten!$A:$P,7,FALSE)&gt;6,4,IF(VLOOKUP($A158,Resultaten!$A:$P,7,FALSE)="",0,5)))))</f>
        <v>0</v>
      </c>
      <c r="H158" s="38">
        <f>IF(VLOOKUP($A158,Resultaten!$A:$P,15,FALSE)&gt;32,5,IF(VLOOKUP($A158,Resultaten!$A:$P,15,FALSE)&gt;22,10,IF(VLOOKUP($A158,Resultaten!$A:$P,15,FALSE)&gt;10,15,IF(VLOOKUP($A158,Resultaten!$A:$P,15,FALSE)&gt;6,20,IF(VLOOKUP($A158,Resultaten!$A:$P,15,FALSE)="",0,25)))))</f>
        <v>0</v>
      </c>
      <c r="I158" s="38">
        <f>IF(VLOOKUP($A158,Resultaten!$A:$P,8,FALSE)&gt;32,1,IF(VLOOKUP($A158,Resultaten!$A:$P,8,FALSE)&gt;22,2,IF(VLOOKUP($A158,Resultaten!$A:$P,8,FALSE)&gt;10,3,IF(VLOOKUP($A158,Resultaten!$A:$P,8,FALSE)&gt;6,4,IF(VLOOKUP($A158,Resultaten!$A:$P,8,FALSE)="",0,5)))))</f>
        <v>0</v>
      </c>
      <c r="J158" s="38">
        <f>IF(ISERROR(VLOOKUP($A158,BNT!$A:$H,8,FALSE)=TRUE),0,IF(VLOOKUP($A158,BNT!$A:$H,8,FALSE)="JA",2,0))</f>
        <v>0</v>
      </c>
      <c r="K158" s="38">
        <f>IF(ISERROR(VLOOKUP($A158,BNT!$A:$H,6,FALSE)=TRUE),0,IF(VLOOKUP($A158,BNT!$A:$H,6,FALSE)="JA",1,0))</f>
        <v>0</v>
      </c>
      <c r="L158" s="52">
        <f t="shared" si="4"/>
        <v>12</v>
      </c>
      <c r="M158" s="12">
        <f>IF(VLOOKUP($A158,Resultaten!$A:$P,15,FALSE)&gt;32,5,IF(VLOOKUP($A158,Resultaten!$A:$P,15,FALSE)&gt;22,10,IF(VLOOKUP($A158,Resultaten!$A:$P,15,FALSE)&gt;10,15,IF(VLOOKUP($A158,Resultaten!$A:$P,15,FALSE)&gt;6,20,IF(VLOOKUP($A158,Resultaten!$A:$P,15,FALSE)="",0,25)))))</f>
        <v>0</v>
      </c>
      <c r="N158" s="12">
        <f>IF(VLOOKUP($A158,Resultaten!$A:$P,16,FALSE)&gt;32,5,IF(VLOOKUP($A158,Resultaten!$A:$P,16,FALSE)&gt;22,10,IF(VLOOKUP($A158,Resultaten!$A:$P,16,FALSE)&gt;10,15,IF(VLOOKUP($A158,Resultaten!$A:$P,16,FALSE)&gt;6,20,IF(VLOOKUP($A158,Resultaten!$A:$P,16,FALSE)="",0,25)))))</f>
        <v>0</v>
      </c>
      <c r="O158" s="12">
        <f>IF(VLOOKUP($A158,Resultaten!$A:$P,9,FALSE)&gt;32,2,IF(VLOOKUP($A158,Resultaten!$A:$P,9,FALSE)&gt;22,4,IF(VLOOKUP($A158,Resultaten!$A:$P,9,FALSE)&gt;10,6,IF(VLOOKUP($A158,Resultaten!$A:$P,9,FALSE)&gt;6,8,IF(VLOOKUP($A158,Resultaten!$A:$P,9,FALSE)="",0,10)))))</f>
        <v>0</v>
      </c>
      <c r="P158" s="12">
        <f>IF(ISERROR(VLOOKUP($A158,BNT!$A:$H,7,FALSE)=TRUE),0,IF(VLOOKUP($A158,BNT!$A:$H,7,FALSE)="JA",2,0))</f>
        <v>0</v>
      </c>
      <c r="Q158" s="14">
        <f t="shared" si="5"/>
        <v>12</v>
      </c>
    </row>
    <row r="159" spans="1:17" x14ac:dyDescent="0.25">
      <c r="A159" s="25">
        <v>2328</v>
      </c>
      <c r="B159" s="25" t="str">
        <f>VLOOKUP($A159,Para!$D$1:$E$996,2,FALSE)</f>
        <v>Bbv Oedelem</v>
      </c>
      <c r="C159" s="18">
        <f>VLOOKUP($A159,'Score Algemeen'!$A$3:$S$968,5,FALSE)</f>
        <v>10</v>
      </c>
      <c r="D159" s="18">
        <f>VLOOKUP($A159,'Score Algemeen'!$A:$S,15,FALSE)</f>
        <v>3</v>
      </c>
      <c r="E159" s="18">
        <f>VLOOKUP($A159,'Score Algemeen'!$A:$S,19,FALSE)</f>
        <v>6</v>
      </c>
      <c r="F159" s="38">
        <f>IF(VLOOKUP($A159,Resultaten!$A:$P,14,FALSE)&gt;32,5,IF(VLOOKUP($A159,Resultaten!$A:$P,14,FALSE)&gt;22,10,IF(VLOOKUP($A159,Resultaten!$A:$P,14,FALSE)&gt;10,15,IF(VLOOKUP($A159,Resultaten!$A:$P,14,FALSE)&gt;6,20,IF(VLOOKUP($A159,Resultaten!$A:$P,14,FALSE)="",0,25)))))</f>
        <v>0</v>
      </c>
      <c r="G159" s="38">
        <f>IF(VLOOKUP($A159,Resultaten!$A:$P,7,FALSE)&gt;32,1,IF(VLOOKUP($A159,Resultaten!$A:$P,7,FALSE)&gt;22,2,IF(VLOOKUP($A159,Resultaten!$A:$P,7,FALSE)&gt;10,3,IF(VLOOKUP($A159,Resultaten!$A:$P,7,FALSE)&gt;6,4,IF(VLOOKUP($A159,Resultaten!$A:$P,7,FALSE)="",0,5)))))</f>
        <v>0</v>
      </c>
      <c r="H159" s="38">
        <f>IF(VLOOKUP($A159,Resultaten!$A:$P,15,FALSE)&gt;32,5,IF(VLOOKUP($A159,Resultaten!$A:$P,15,FALSE)&gt;22,10,IF(VLOOKUP($A159,Resultaten!$A:$P,15,FALSE)&gt;10,15,IF(VLOOKUP($A159,Resultaten!$A:$P,15,FALSE)&gt;6,20,IF(VLOOKUP($A159,Resultaten!$A:$P,15,FALSE)="",0,25)))))</f>
        <v>0</v>
      </c>
      <c r="I159" s="38">
        <f>IF(VLOOKUP($A159,Resultaten!$A:$P,8,FALSE)&gt;32,1,IF(VLOOKUP($A159,Resultaten!$A:$P,8,FALSE)&gt;22,2,IF(VLOOKUP($A159,Resultaten!$A:$P,8,FALSE)&gt;10,3,IF(VLOOKUP($A159,Resultaten!$A:$P,8,FALSE)&gt;6,4,IF(VLOOKUP($A159,Resultaten!$A:$P,8,FALSE)="",0,5)))))</f>
        <v>0</v>
      </c>
      <c r="J159" s="38">
        <f>IF(ISERROR(VLOOKUP($A159,BNT!$A:$H,8,FALSE)=TRUE),0,IF(VLOOKUP($A159,BNT!$A:$H,8,FALSE)="JA",2,0))</f>
        <v>0</v>
      </c>
      <c r="K159" s="38">
        <f>IF(ISERROR(VLOOKUP($A159,BNT!$A:$H,6,FALSE)=TRUE),0,IF(VLOOKUP($A159,BNT!$A:$H,6,FALSE)="JA",1,0))</f>
        <v>0</v>
      </c>
      <c r="L159" s="52">
        <f t="shared" si="4"/>
        <v>19</v>
      </c>
      <c r="M159" s="12">
        <f>IF(VLOOKUP($A159,Resultaten!$A:$P,15,FALSE)&gt;32,5,IF(VLOOKUP($A159,Resultaten!$A:$P,15,FALSE)&gt;22,10,IF(VLOOKUP($A159,Resultaten!$A:$P,15,FALSE)&gt;10,15,IF(VLOOKUP($A159,Resultaten!$A:$P,15,FALSE)&gt;6,20,IF(VLOOKUP($A159,Resultaten!$A:$P,15,FALSE)="",0,25)))))</f>
        <v>0</v>
      </c>
      <c r="N159" s="12">
        <f>IF(VLOOKUP($A159,Resultaten!$A:$P,16,FALSE)&gt;32,5,IF(VLOOKUP($A159,Resultaten!$A:$P,16,FALSE)&gt;22,10,IF(VLOOKUP($A159,Resultaten!$A:$P,16,FALSE)&gt;10,15,IF(VLOOKUP($A159,Resultaten!$A:$P,16,FALSE)&gt;6,20,IF(VLOOKUP($A159,Resultaten!$A:$P,16,FALSE)="",0,25)))))</f>
        <v>0</v>
      </c>
      <c r="O159" s="12">
        <f>IF(VLOOKUP($A159,Resultaten!$A:$P,9,FALSE)&gt;32,2,IF(VLOOKUP($A159,Resultaten!$A:$P,9,FALSE)&gt;22,4,IF(VLOOKUP($A159,Resultaten!$A:$P,9,FALSE)&gt;10,6,IF(VLOOKUP($A159,Resultaten!$A:$P,9,FALSE)&gt;6,8,IF(VLOOKUP($A159,Resultaten!$A:$P,9,FALSE)="",0,10)))))</f>
        <v>0</v>
      </c>
      <c r="P159" s="12">
        <f>IF(ISERROR(VLOOKUP($A159,BNT!$A:$H,7,FALSE)=TRUE),0,IF(VLOOKUP($A159,BNT!$A:$H,7,FALSE)="JA",2,0))</f>
        <v>0</v>
      </c>
      <c r="Q159" s="14">
        <f t="shared" si="5"/>
        <v>19</v>
      </c>
    </row>
    <row r="160" spans="1:17" x14ac:dyDescent="0.25">
      <c r="A160" s="25">
        <v>2331</v>
      </c>
      <c r="B160" s="25" t="str">
        <f>VLOOKUP($A160,Para!$D$1:$E$996,2,FALSE)</f>
        <v>BBC Rumst</v>
      </c>
      <c r="C160" s="18">
        <f>VLOOKUP($A160,'Score Algemeen'!$A$3:$S$968,5,FALSE)</f>
        <v>6</v>
      </c>
      <c r="D160" s="18">
        <f>VLOOKUP($A160,'Score Algemeen'!$A:$S,15,FALSE)</f>
        <v>1</v>
      </c>
      <c r="E160" s="18">
        <f>VLOOKUP($A160,'Score Algemeen'!$A:$S,19,FALSE)</f>
        <v>1</v>
      </c>
      <c r="F160" s="38">
        <f>IF(VLOOKUP($A160,Resultaten!$A:$P,14,FALSE)&gt;32,5,IF(VLOOKUP($A160,Resultaten!$A:$P,14,FALSE)&gt;22,10,IF(VLOOKUP($A160,Resultaten!$A:$P,14,FALSE)&gt;10,15,IF(VLOOKUP($A160,Resultaten!$A:$P,14,FALSE)&gt;6,20,IF(VLOOKUP($A160,Resultaten!$A:$P,14,FALSE)="",0,25)))))</f>
        <v>0</v>
      </c>
      <c r="G160" s="38">
        <f>IF(VLOOKUP($A160,Resultaten!$A:$P,7,FALSE)&gt;32,1,IF(VLOOKUP($A160,Resultaten!$A:$P,7,FALSE)&gt;22,2,IF(VLOOKUP($A160,Resultaten!$A:$P,7,FALSE)&gt;10,3,IF(VLOOKUP($A160,Resultaten!$A:$P,7,FALSE)&gt;6,4,IF(VLOOKUP($A160,Resultaten!$A:$P,7,FALSE)="",0,5)))))</f>
        <v>0</v>
      </c>
      <c r="H160" s="38">
        <f>IF(VLOOKUP($A160,Resultaten!$A:$P,15,FALSE)&gt;32,5,IF(VLOOKUP($A160,Resultaten!$A:$P,15,FALSE)&gt;22,10,IF(VLOOKUP($A160,Resultaten!$A:$P,15,FALSE)&gt;10,15,IF(VLOOKUP($A160,Resultaten!$A:$P,15,FALSE)&gt;6,20,IF(VLOOKUP($A160,Resultaten!$A:$P,15,FALSE)="",0,25)))))</f>
        <v>0</v>
      </c>
      <c r="I160" s="38">
        <f>IF(VLOOKUP($A160,Resultaten!$A:$P,8,FALSE)&gt;32,1,IF(VLOOKUP($A160,Resultaten!$A:$P,8,FALSE)&gt;22,2,IF(VLOOKUP($A160,Resultaten!$A:$P,8,FALSE)&gt;10,3,IF(VLOOKUP($A160,Resultaten!$A:$P,8,FALSE)&gt;6,4,IF(VLOOKUP($A160,Resultaten!$A:$P,8,FALSE)="",0,5)))))</f>
        <v>0</v>
      </c>
      <c r="J160" s="38">
        <f>IF(ISERROR(VLOOKUP($A160,BNT!$A:$H,8,FALSE)=TRUE),0,IF(VLOOKUP($A160,BNT!$A:$H,8,FALSE)="JA",2,0))</f>
        <v>0</v>
      </c>
      <c r="K160" s="38">
        <f>IF(ISERROR(VLOOKUP($A160,BNT!$A:$H,6,FALSE)=TRUE),0,IF(VLOOKUP($A160,BNT!$A:$H,6,FALSE)="JA",1,0))</f>
        <v>0</v>
      </c>
      <c r="L160" s="52">
        <f t="shared" si="4"/>
        <v>8</v>
      </c>
      <c r="M160" s="12">
        <f>IF(VLOOKUP($A160,Resultaten!$A:$P,15,FALSE)&gt;32,5,IF(VLOOKUP($A160,Resultaten!$A:$P,15,FALSE)&gt;22,10,IF(VLOOKUP($A160,Resultaten!$A:$P,15,FALSE)&gt;10,15,IF(VLOOKUP($A160,Resultaten!$A:$P,15,FALSE)&gt;6,20,IF(VLOOKUP($A160,Resultaten!$A:$P,15,FALSE)="",0,25)))))</f>
        <v>0</v>
      </c>
      <c r="N160" s="12">
        <f>IF(VLOOKUP($A160,Resultaten!$A:$P,16,FALSE)&gt;32,5,IF(VLOOKUP($A160,Resultaten!$A:$P,16,FALSE)&gt;22,10,IF(VLOOKUP($A160,Resultaten!$A:$P,16,FALSE)&gt;10,15,IF(VLOOKUP($A160,Resultaten!$A:$P,16,FALSE)&gt;6,20,IF(VLOOKUP($A160,Resultaten!$A:$P,16,FALSE)="",0,25)))))</f>
        <v>0</v>
      </c>
      <c r="O160" s="12">
        <f>IF(VLOOKUP($A160,Resultaten!$A:$P,9,FALSE)&gt;32,2,IF(VLOOKUP($A160,Resultaten!$A:$P,9,FALSE)&gt;22,4,IF(VLOOKUP($A160,Resultaten!$A:$P,9,FALSE)&gt;10,6,IF(VLOOKUP($A160,Resultaten!$A:$P,9,FALSE)&gt;6,8,IF(VLOOKUP($A160,Resultaten!$A:$P,9,FALSE)="",0,10)))))</f>
        <v>0</v>
      </c>
      <c r="P160" s="12">
        <f>IF(ISERROR(VLOOKUP($A160,BNT!$A:$H,7,FALSE)=TRUE),0,IF(VLOOKUP($A160,BNT!$A:$H,7,FALSE)="JA",2,0))</f>
        <v>0</v>
      </c>
      <c r="Q160" s="14">
        <f t="shared" si="5"/>
        <v>8</v>
      </c>
    </row>
    <row r="161" spans="1:17" x14ac:dyDescent="0.25">
      <c r="A161" s="25">
        <v>2388</v>
      </c>
      <c r="B161" s="25" t="str">
        <f>VLOOKUP($A161,Para!$D$1:$E$996,2,FALSE)</f>
        <v>Basket Meetjesland</v>
      </c>
      <c r="C161" s="18">
        <f>VLOOKUP($A161,'Score Algemeen'!$A$3:$S$968,5,FALSE)</f>
        <v>10</v>
      </c>
      <c r="D161" s="18">
        <f>VLOOKUP($A161,'Score Algemeen'!$A:$S,15,FALSE)</f>
        <v>3</v>
      </c>
      <c r="E161" s="18">
        <f>VLOOKUP($A161,'Score Algemeen'!$A:$S,19,FALSE)</f>
        <v>7</v>
      </c>
      <c r="F161" s="38">
        <f>IF(VLOOKUP($A161,Resultaten!$A:$P,14,FALSE)&gt;32,5,IF(VLOOKUP($A161,Resultaten!$A:$P,14,FALSE)&gt;22,10,IF(VLOOKUP($A161,Resultaten!$A:$P,14,FALSE)&gt;10,15,IF(VLOOKUP($A161,Resultaten!$A:$P,14,FALSE)&gt;6,20,IF(VLOOKUP($A161,Resultaten!$A:$P,14,FALSE)="",0,25)))))</f>
        <v>0</v>
      </c>
      <c r="G161" s="38">
        <f>IF(VLOOKUP($A161,Resultaten!$A:$P,7,FALSE)&gt;32,1,IF(VLOOKUP($A161,Resultaten!$A:$P,7,FALSE)&gt;22,2,IF(VLOOKUP($A161,Resultaten!$A:$P,7,FALSE)&gt;10,3,IF(VLOOKUP($A161,Resultaten!$A:$P,7,FALSE)&gt;6,4,IF(VLOOKUP($A161,Resultaten!$A:$P,7,FALSE)="",0,5)))))</f>
        <v>0</v>
      </c>
      <c r="H161" s="38">
        <f>IF(VLOOKUP($A161,Resultaten!$A:$P,15,FALSE)&gt;32,5,IF(VLOOKUP($A161,Resultaten!$A:$P,15,FALSE)&gt;22,10,IF(VLOOKUP($A161,Resultaten!$A:$P,15,FALSE)&gt;10,15,IF(VLOOKUP($A161,Resultaten!$A:$P,15,FALSE)&gt;6,20,IF(VLOOKUP($A161,Resultaten!$A:$P,15,FALSE)="",0,25)))))</f>
        <v>0</v>
      </c>
      <c r="I161" s="38">
        <f>IF(VLOOKUP($A161,Resultaten!$A:$P,8,FALSE)&gt;32,1,IF(VLOOKUP($A161,Resultaten!$A:$P,8,FALSE)&gt;22,2,IF(VLOOKUP($A161,Resultaten!$A:$P,8,FALSE)&gt;10,3,IF(VLOOKUP($A161,Resultaten!$A:$P,8,FALSE)&gt;6,4,IF(VLOOKUP($A161,Resultaten!$A:$P,8,FALSE)="",0,5)))))</f>
        <v>0</v>
      </c>
      <c r="J161" s="38">
        <f>IF(ISERROR(VLOOKUP($A161,BNT!$A:$H,8,FALSE)=TRUE),0,IF(VLOOKUP($A161,BNT!$A:$H,8,FALSE)="JA",2,0))</f>
        <v>0</v>
      </c>
      <c r="K161" s="38">
        <f>IF(ISERROR(VLOOKUP($A161,BNT!$A:$H,6,FALSE)=TRUE),0,IF(VLOOKUP($A161,BNT!$A:$H,6,FALSE)="JA",1,0))</f>
        <v>0</v>
      </c>
      <c r="L161" s="52">
        <f t="shared" si="4"/>
        <v>20</v>
      </c>
      <c r="M161" s="12">
        <f>IF(VLOOKUP($A161,Resultaten!$A:$P,15,FALSE)&gt;32,5,IF(VLOOKUP($A161,Resultaten!$A:$P,15,FALSE)&gt;22,10,IF(VLOOKUP($A161,Resultaten!$A:$P,15,FALSE)&gt;10,15,IF(VLOOKUP($A161,Resultaten!$A:$P,15,FALSE)&gt;6,20,IF(VLOOKUP($A161,Resultaten!$A:$P,15,FALSE)="",0,25)))))</f>
        <v>0</v>
      </c>
      <c r="N161" s="12">
        <f>IF(VLOOKUP($A161,Resultaten!$A:$P,16,FALSE)&gt;32,5,IF(VLOOKUP($A161,Resultaten!$A:$P,16,FALSE)&gt;22,10,IF(VLOOKUP($A161,Resultaten!$A:$P,16,FALSE)&gt;10,15,IF(VLOOKUP($A161,Resultaten!$A:$P,16,FALSE)&gt;6,20,IF(VLOOKUP($A161,Resultaten!$A:$P,16,FALSE)="",0,25)))))</f>
        <v>0</v>
      </c>
      <c r="O161" s="12">
        <f>IF(VLOOKUP($A161,Resultaten!$A:$P,9,FALSE)&gt;32,2,IF(VLOOKUP($A161,Resultaten!$A:$P,9,FALSE)&gt;22,4,IF(VLOOKUP($A161,Resultaten!$A:$P,9,FALSE)&gt;10,6,IF(VLOOKUP($A161,Resultaten!$A:$P,9,FALSE)&gt;6,8,IF(VLOOKUP($A161,Resultaten!$A:$P,9,FALSE)="",0,10)))))</f>
        <v>0</v>
      </c>
      <c r="P161" s="12">
        <f>IF(ISERROR(VLOOKUP($A161,BNT!$A:$H,7,FALSE)=TRUE),0,IF(VLOOKUP($A161,BNT!$A:$H,7,FALSE)="JA",2,0))</f>
        <v>0</v>
      </c>
      <c r="Q161" s="14">
        <f t="shared" si="5"/>
        <v>20</v>
      </c>
    </row>
    <row r="162" spans="1:17" x14ac:dyDescent="0.25">
      <c r="A162" s="25">
        <v>2415</v>
      </c>
      <c r="B162" s="25" t="str">
        <f>VLOOKUP($A162,Para!$D$1:$E$996,2,FALSE)</f>
        <v>Black Sheep Diepenbeek</v>
      </c>
      <c r="C162" s="18">
        <f>VLOOKUP($A162,'Score Algemeen'!$A$3:$S$968,5,FALSE)</f>
        <v>10</v>
      </c>
      <c r="D162" s="18">
        <f>VLOOKUP($A162,'Score Algemeen'!$A:$S,15,FALSE)</f>
        <v>1</v>
      </c>
      <c r="E162" s="18">
        <f>VLOOKUP($A162,'Score Algemeen'!$A:$S,19,FALSE)</f>
        <v>1</v>
      </c>
      <c r="F162" s="38">
        <f>IF(VLOOKUP($A162,Resultaten!$A:$P,14,FALSE)&gt;32,5,IF(VLOOKUP($A162,Resultaten!$A:$P,14,FALSE)&gt;22,10,IF(VLOOKUP($A162,Resultaten!$A:$P,14,FALSE)&gt;10,15,IF(VLOOKUP($A162,Resultaten!$A:$P,14,FALSE)&gt;6,20,IF(VLOOKUP($A162,Resultaten!$A:$P,14,FALSE)="",0,25)))))</f>
        <v>0</v>
      </c>
      <c r="G162" s="38">
        <f>IF(VLOOKUP($A162,Resultaten!$A:$P,7,FALSE)&gt;32,1,IF(VLOOKUP($A162,Resultaten!$A:$P,7,FALSE)&gt;22,2,IF(VLOOKUP($A162,Resultaten!$A:$P,7,FALSE)&gt;10,3,IF(VLOOKUP($A162,Resultaten!$A:$P,7,FALSE)&gt;6,4,IF(VLOOKUP($A162,Resultaten!$A:$P,7,FALSE)="",0,5)))))</f>
        <v>0</v>
      </c>
      <c r="H162" s="38">
        <f>IF(VLOOKUP($A162,Resultaten!$A:$P,15,FALSE)&gt;32,5,IF(VLOOKUP($A162,Resultaten!$A:$P,15,FALSE)&gt;22,10,IF(VLOOKUP($A162,Resultaten!$A:$P,15,FALSE)&gt;10,15,IF(VLOOKUP($A162,Resultaten!$A:$P,15,FALSE)&gt;6,20,IF(VLOOKUP($A162,Resultaten!$A:$P,15,FALSE)="",0,25)))))</f>
        <v>0</v>
      </c>
      <c r="I162" s="38">
        <f>IF(VLOOKUP($A162,Resultaten!$A:$P,8,FALSE)&gt;32,1,IF(VLOOKUP($A162,Resultaten!$A:$P,8,FALSE)&gt;22,2,IF(VLOOKUP($A162,Resultaten!$A:$P,8,FALSE)&gt;10,3,IF(VLOOKUP($A162,Resultaten!$A:$P,8,FALSE)&gt;6,4,IF(VLOOKUP($A162,Resultaten!$A:$P,8,FALSE)="",0,5)))))</f>
        <v>0</v>
      </c>
      <c r="J162" s="38">
        <f>IF(ISERROR(VLOOKUP($A162,BNT!$A:$H,8,FALSE)=TRUE),0,IF(VLOOKUP($A162,BNT!$A:$H,8,FALSE)="JA",2,0))</f>
        <v>0</v>
      </c>
      <c r="K162" s="38">
        <f>IF(ISERROR(VLOOKUP($A162,BNT!$A:$H,6,FALSE)=TRUE),0,IF(VLOOKUP($A162,BNT!$A:$H,6,FALSE)="JA",1,0))</f>
        <v>0</v>
      </c>
      <c r="L162" s="52">
        <f t="shared" si="4"/>
        <v>12</v>
      </c>
      <c r="M162" s="12">
        <f>IF(VLOOKUP($A162,Resultaten!$A:$P,15,FALSE)&gt;32,5,IF(VLOOKUP($A162,Resultaten!$A:$P,15,FALSE)&gt;22,10,IF(VLOOKUP($A162,Resultaten!$A:$P,15,FALSE)&gt;10,15,IF(VLOOKUP($A162,Resultaten!$A:$P,15,FALSE)&gt;6,20,IF(VLOOKUP($A162,Resultaten!$A:$P,15,FALSE)="",0,25)))))</f>
        <v>0</v>
      </c>
      <c r="N162" s="12">
        <f>IF(VLOOKUP($A162,Resultaten!$A:$P,16,FALSE)&gt;32,5,IF(VLOOKUP($A162,Resultaten!$A:$P,16,FALSE)&gt;22,10,IF(VLOOKUP($A162,Resultaten!$A:$P,16,FALSE)&gt;10,15,IF(VLOOKUP($A162,Resultaten!$A:$P,16,FALSE)&gt;6,20,IF(VLOOKUP($A162,Resultaten!$A:$P,16,FALSE)="",0,25)))))</f>
        <v>0</v>
      </c>
      <c r="O162" s="12">
        <f>IF(VLOOKUP($A162,Resultaten!$A:$P,9,FALSE)&gt;32,2,IF(VLOOKUP($A162,Resultaten!$A:$P,9,FALSE)&gt;22,4,IF(VLOOKUP($A162,Resultaten!$A:$P,9,FALSE)&gt;10,6,IF(VLOOKUP($A162,Resultaten!$A:$P,9,FALSE)&gt;6,8,IF(VLOOKUP($A162,Resultaten!$A:$P,9,FALSE)="",0,10)))))</f>
        <v>0</v>
      </c>
      <c r="P162" s="12">
        <f>IF(ISERROR(VLOOKUP($A162,BNT!$A:$H,7,FALSE)=TRUE),0,IF(VLOOKUP($A162,BNT!$A:$H,7,FALSE)="JA",2,0))</f>
        <v>0</v>
      </c>
      <c r="Q162" s="14">
        <f t="shared" si="5"/>
        <v>12</v>
      </c>
    </row>
    <row r="163" spans="1:17" x14ac:dyDescent="0.25">
      <c r="A163" s="25">
        <v>2423</v>
      </c>
      <c r="B163" s="25" t="str">
        <f>VLOOKUP($A163,Para!$D$1:$E$996,2,FALSE)</f>
        <v>Merchtem Eagles</v>
      </c>
      <c r="C163" s="18">
        <f>VLOOKUP($A163,'Score Algemeen'!$A$3:$S$968,5,FALSE)</f>
        <v>10</v>
      </c>
      <c r="D163" s="18">
        <f>VLOOKUP($A163,'Score Algemeen'!$A:$S,15,FALSE)</f>
        <v>3</v>
      </c>
      <c r="E163" s="18">
        <f>VLOOKUP($A163,'Score Algemeen'!$A:$S,19,FALSE)</f>
        <v>4</v>
      </c>
      <c r="F163" s="38">
        <f>IF(VLOOKUP($A163,Resultaten!$A:$P,14,FALSE)&gt;32,5,IF(VLOOKUP($A163,Resultaten!$A:$P,14,FALSE)&gt;22,10,IF(VLOOKUP($A163,Resultaten!$A:$P,14,FALSE)&gt;10,15,IF(VLOOKUP($A163,Resultaten!$A:$P,14,FALSE)&gt;6,20,IF(VLOOKUP($A163,Resultaten!$A:$P,14,FALSE)="",0,25)))))</f>
        <v>0</v>
      </c>
      <c r="G163" s="38">
        <f>IF(VLOOKUP($A163,Resultaten!$A:$P,7,FALSE)&gt;32,1,IF(VLOOKUP($A163,Resultaten!$A:$P,7,FALSE)&gt;22,2,IF(VLOOKUP($A163,Resultaten!$A:$P,7,FALSE)&gt;10,3,IF(VLOOKUP($A163,Resultaten!$A:$P,7,FALSE)&gt;6,4,IF(VLOOKUP($A163,Resultaten!$A:$P,7,FALSE)="",0,5)))))</f>
        <v>0</v>
      </c>
      <c r="H163" s="38">
        <f>IF(VLOOKUP($A163,Resultaten!$A:$P,15,FALSE)&gt;32,5,IF(VLOOKUP($A163,Resultaten!$A:$P,15,FALSE)&gt;22,10,IF(VLOOKUP($A163,Resultaten!$A:$P,15,FALSE)&gt;10,15,IF(VLOOKUP($A163,Resultaten!$A:$P,15,FALSE)&gt;6,20,IF(VLOOKUP($A163,Resultaten!$A:$P,15,FALSE)="",0,25)))))</f>
        <v>0</v>
      </c>
      <c r="I163" s="38">
        <f>IF(VLOOKUP($A163,Resultaten!$A:$P,8,FALSE)&gt;32,1,IF(VLOOKUP($A163,Resultaten!$A:$P,8,FALSE)&gt;22,2,IF(VLOOKUP($A163,Resultaten!$A:$P,8,FALSE)&gt;10,3,IF(VLOOKUP($A163,Resultaten!$A:$P,8,FALSE)&gt;6,4,IF(VLOOKUP($A163,Resultaten!$A:$P,8,FALSE)="",0,5)))))</f>
        <v>0</v>
      </c>
      <c r="J163" s="38">
        <f>IF(ISERROR(VLOOKUP($A163,BNT!$A:$H,8,FALSE)=TRUE),0,IF(VLOOKUP($A163,BNT!$A:$H,8,FALSE)="JA",2,0))</f>
        <v>0</v>
      </c>
      <c r="K163" s="38">
        <f>IF(ISERROR(VLOOKUP($A163,BNT!$A:$H,6,FALSE)=TRUE),0,IF(VLOOKUP($A163,BNT!$A:$H,6,FALSE)="JA",1,0))</f>
        <v>0</v>
      </c>
      <c r="L163" s="52">
        <f t="shared" si="4"/>
        <v>17</v>
      </c>
      <c r="M163" s="12">
        <f>IF(VLOOKUP($A163,Resultaten!$A:$P,15,FALSE)&gt;32,5,IF(VLOOKUP($A163,Resultaten!$A:$P,15,FALSE)&gt;22,10,IF(VLOOKUP($A163,Resultaten!$A:$P,15,FALSE)&gt;10,15,IF(VLOOKUP($A163,Resultaten!$A:$P,15,FALSE)&gt;6,20,IF(VLOOKUP($A163,Resultaten!$A:$P,15,FALSE)="",0,25)))))</f>
        <v>0</v>
      </c>
      <c r="N163" s="12">
        <f>IF(VLOOKUP($A163,Resultaten!$A:$P,16,FALSE)&gt;32,5,IF(VLOOKUP($A163,Resultaten!$A:$P,16,FALSE)&gt;22,10,IF(VLOOKUP($A163,Resultaten!$A:$P,16,FALSE)&gt;10,15,IF(VLOOKUP($A163,Resultaten!$A:$P,16,FALSE)&gt;6,20,IF(VLOOKUP($A163,Resultaten!$A:$P,16,FALSE)="",0,25)))))</f>
        <v>0</v>
      </c>
      <c r="O163" s="12">
        <f>IF(VLOOKUP($A163,Resultaten!$A:$P,9,FALSE)&gt;32,2,IF(VLOOKUP($A163,Resultaten!$A:$P,9,FALSE)&gt;22,4,IF(VLOOKUP($A163,Resultaten!$A:$P,9,FALSE)&gt;10,6,IF(VLOOKUP($A163,Resultaten!$A:$P,9,FALSE)&gt;6,8,IF(VLOOKUP($A163,Resultaten!$A:$P,9,FALSE)="",0,10)))))</f>
        <v>0</v>
      </c>
      <c r="P163" s="12">
        <f>IF(ISERROR(VLOOKUP($A163,BNT!$A:$H,7,FALSE)=TRUE),0,IF(VLOOKUP($A163,BNT!$A:$H,7,FALSE)="JA",2,0))</f>
        <v>0</v>
      </c>
      <c r="Q163" s="14">
        <f t="shared" si="5"/>
        <v>17</v>
      </c>
    </row>
    <row r="164" spans="1:17" x14ac:dyDescent="0.25">
      <c r="A164" s="25">
        <v>2432</v>
      </c>
      <c r="B164" s="25" t="str">
        <f>VLOOKUP($A164,Para!$D$1:$E$996,2,FALSE)</f>
        <v>BBC Musketiers Wommelgem</v>
      </c>
      <c r="C164" s="18">
        <f>VLOOKUP($A164,'Score Algemeen'!$A$3:$S$968,5,FALSE)</f>
        <v>8</v>
      </c>
      <c r="D164" s="18">
        <f>VLOOKUP($A164,'Score Algemeen'!$A:$S,15,FALSE)</f>
        <v>3</v>
      </c>
      <c r="E164" s="18">
        <f>VLOOKUP($A164,'Score Algemeen'!$A:$S,19,FALSE)</f>
        <v>5</v>
      </c>
      <c r="F164" s="38">
        <f>IF(VLOOKUP($A164,Resultaten!$A:$P,14,FALSE)&gt;32,5,IF(VLOOKUP($A164,Resultaten!$A:$P,14,FALSE)&gt;22,10,IF(VLOOKUP($A164,Resultaten!$A:$P,14,FALSE)&gt;10,15,IF(VLOOKUP($A164,Resultaten!$A:$P,14,FALSE)&gt;6,20,IF(VLOOKUP($A164,Resultaten!$A:$P,14,FALSE)="",0,25)))))</f>
        <v>0</v>
      </c>
      <c r="G164" s="38">
        <f>IF(VLOOKUP($A164,Resultaten!$A:$P,7,FALSE)&gt;32,1,IF(VLOOKUP($A164,Resultaten!$A:$P,7,FALSE)&gt;22,2,IF(VLOOKUP($A164,Resultaten!$A:$P,7,FALSE)&gt;10,3,IF(VLOOKUP($A164,Resultaten!$A:$P,7,FALSE)&gt;6,4,IF(VLOOKUP($A164,Resultaten!$A:$P,7,FALSE)="",0,5)))))</f>
        <v>0</v>
      </c>
      <c r="H164" s="38">
        <f>IF(VLOOKUP($A164,Resultaten!$A:$P,15,FALSE)&gt;32,5,IF(VLOOKUP($A164,Resultaten!$A:$P,15,FALSE)&gt;22,10,IF(VLOOKUP($A164,Resultaten!$A:$P,15,FALSE)&gt;10,15,IF(VLOOKUP($A164,Resultaten!$A:$P,15,FALSE)&gt;6,20,IF(VLOOKUP($A164,Resultaten!$A:$P,15,FALSE)="",0,25)))))</f>
        <v>0</v>
      </c>
      <c r="I164" s="38">
        <f>IF(VLOOKUP($A164,Resultaten!$A:$P,8,FALSE)&gt;32,1,IF(VLOOKUP($A164,Resultaten!$A:$P,8,FALSE)&gt;22,2,IF(VLOOKUP($A164,Resultaten!$A:$P,8,FALSE)&gt;10,3,IF(VLOOKUP($A164,Resultaten!$A:$P,8,FALSE)&gt;6,4,IF(VLOOKUP($A164,Resultaten!$A:$P,8,FALSE)="",0,5)))))</f>
        <v>0</v>
      </c>
      <c r="J164" s="38">
        <f>IF(ISERROR(VLOOKUP($A164,BNT!$A:$H,8,FALSE)=TRUE),0,IF(VLOOKUP($A164,BNT!$A:$H,8,FALSE)="JA",2,0))</f>
        <v>0</v>
      </c>
      <c r="K164" s="38">
        <f>IF(ISERROR(VLOOKUP($A164,BNT!$A:$H,6,FALSE)=TRUE),0,IF(VLOOKUP($A164,BNT!$A:$H,6,FALSE)="JA",1,0))</f>
        <v>0</v>
      </c>
      <c r="L164" s="52">
        <f t="shared" si="4"/>
        <v>16</v>
      </c>
      <c r="M164" s="12">
        <f>IF(VLOOKUP($A164,Resultaten!$A:$P,15,FALSE)&gt;32,5,IF(VLOOKUP($A164,Resultaten!$A:$P,15,FALSE)&gt;22,10,IF(VLOOKUP($A164,Resultaten!$A:$P,15,FALSE)&gt;10,15,IF(VLOOKUP($A164,Resultaten!$A:$P,15,FALSE)&gt;6,20,IF(VLOOKUP($A164,Resultaten!$A:$P,15,FALSE)="",0,25)))))</f>
        <v>0</v>
      </c>
      <c r="N164" s="12">
        <f>IF(VLOOKUP($A164,Resultaten!$A:$P,16,FALSE)&gt;32,5,IF(VLOOKUP($A164,Resultaten!$A:$P,16,FALSE)&gt;22,10,IF(VLOOKUP($A164,Resultaten!$A:$P,16,FALSE)&gt;10,15,IF(VLOOKUP($A164,Resultaten!$A:$P,16,FALSE)&gt;6,20,IF(VLOOKUP($A164,Resultaten!$A:$P,16,FALSE)="",0,25)))))</f>
        <v>0</v>
      </c>
      <c r="O164" s="12">
        <f>IF(VLOOKUP($A164,Resultaten!$A:$P,9,FALSE)&gt;32,2,IF(VLOOKUP($A164,Resultaten!$A:$P,9,FALSE)&gt;22,4,IF(VLOOKUP($A164,Resultaten!$A:$P,9,FALSE)&gt;10,6,IF(VLOOKUP($A164,Resultaten!$A:$P,9,FALSE)&gt;6,8,IF(VLOOKUP($A164,Resultaten!$A:$P,9,FALSE)="",0,10)))))</f>
        <v>0</v>
      </c>
      <c r="P164" s="12">
        <f>IF(ISERROR(VLOOKUP($A164,BNT!$A:$H,7,FALSE)=TRUE),0,IF(VLOOKUP($A164,BNT!$A:$H,7,FALSE)="JA",2,0))</f>
        <v>0</v>
      </c>
      <c r="Q164" s="14">
        <f t="shared" si="5"/>
        <v>16</v>
      </c>
    </row>
    <row r="165" spans="1:17" x14ac:dyDescent="0.25">
      <c r="A165" s="25">
        <v>2453</v>
      </c>
      <c r="B165" s="25" t="str">
        <f>VLOOKUP($A165,Para!$D$1:$E$996,2,FALSE)</f>
        <v>BBC Groep Linden Oudenburg</v>
      </c>
      <c r="C165" s="18">
        <f>VLOOKUP($A165,'Score Algemeen'!$A$3:$S$968,5,FALSE)</f>
        <v>10</v>
      </c>
      <c r="D165" s="18">
        <f>VLOOKUP($A165,'Score Algemeen'!$A:$S,15,FALSE)</f>
        <v>2</v>
      </c>
      <c r="E165" s="18">
        <f>VLOOKUP($A165,'Score Algemeen'!$A:$S,19,FALSE)</f>
        <v>3</v>
      </c>
      <c r="F165" s="38">
        <f>IF(VLOOKUP($A165,Resultaten!$A:$P,14,FALSE)&gt;32,5,IF(VLOOKUP($A165,Resultaten!$A:$P,14,FALSE)&gt;22,10,IF(VLOOKUP($A165,Resultaten!$A:$P,14,FALSE)&gt;10,15,IF(VLOOKUP($A165,Resultaten!$A:$P,14,FALSE)&gt;6,20,IF(VLOOKUP($A165,Resultaten!$A:$P,14,FALSE)="",0,25)))))</f>
        <v>0</v>
      </c>
      <c r="G165" s="38">
        <f>IF(VLOOKUP($A165,Resultaten!$A:$P,7,FALSE)&gt;32,1,IF(VLOOKUP($A165,Resultaten!$A:$P,7,FALSE)&gt;22,2,IF(VLOOKUP($A165,Resultaten!$A:$P,7,FALSE)&gt;10,3,IF(VLOOKUP($A165,Resultaten!$A:$P,7,FALSE)&gt;6,4,IF(VLOOKUP($A165,Resultaten!$A:$P,7,FALSE)="",0,5)))))</f>
        <v>0</v>
      </c>
      <c r="H165" s="38">
        <f>IF(VLOOKUP($A165,Resultaten!$A:$P,15,FALSE)&gt;32,5,IF(VLOOKUP($A165,Resultaten!$A:$P,15,FALSE)&gt;22,10,IF(VLOOKUP($A165,Resultaten!$A:$P,15,FALSE)&gt;10,15,IF(VLOOKUP($A165,Resultaten!$A:$P,15,FALSE)&gt;6,20,IF(VLOOKUP($A165,Resultaten!$A:$P,15,FALSE)="",0,25)))))</f>
        <v>0</v>
      </c>
      <c r="I165" s="38">
        <f>IF(VLOOKUP($A165,Resultaten!$A:$P,8,FALSE)&gt;32,1,IF(VLOOKUP($A165,Resultaten!$A:$P,8,FALSE)&gt;22,2,IF(VLOOKUP($A165,Resultaten!$A:$P,8,FALSE)&gt;10,3,IF(VLOOKUP($A165,Resultaten!$A:$P,8,FALSE)&gt;6,4,IF(VLOOKUP($A165,Resultaten!$A:$P,8,FALSE)="",0,5)))))</f>
        <v>0</v>
      </c>
      <c r="J165" s="38">
        <f>IF(ISERROR(VLOOKUP($A165,BNT!$A:$H,8,FALSE)=TRUE),0,IF(VLOOKUP($A165,BNT!$A:$H,8,FALSE)="JA",2,0))</f>
        <v>0</v>
      </c>
      <c r="K165" s="38">
        <f>IF(ISERROR(VLOOKUP($A165,BNT!$A:$H,6,FALSE)=TRUE),0,IF(VLOOKUP($A165,BNT!$A:$H,6,FALSE)="JA",1,0))</f>
        <v>0</v>
      </c>
      <c r="L165" s="52">
        <f t="shared" si="4"/>
        <v>15</v>
      </c>
      <c r="M165" s="12">
        <f>IF(VLOOKUP($A165,Resultaten!$A:$P,15,FALSE)&gt;32,5,IF(VLOOKUP($A165,Resultaten!$A:$P,15,FALSE)&gt;22,10,IF(VLOOKUP($A165,Resultaten!$A:$P,15,FALSE)&gt;10,15,IF(VLOOKUP($A165,Resultaten!$A:$P,15,FALSE)&gt;6,20,IF(VLOOKUP($A165,Resultaten!$A:$P,15,FALSE)="",0,25)))))</f>
        <v>0</v>
      </c>
      <c r="N165" s="12">
        <f>IF(VLOOKUP($A165,Resultaten!$A:$P,16,FALSE)&gt;32,5,IF(VLOOKUP($A165,Resultaten!$A:$P,16,FALSE)&gt;22,10,IF(VLOOKUP($A165,Resultaten!$A:$P,16,FALSE)&gt;10,15,IF(VLOOKUP($A165,Resultaten!$A:$P,16,FALSE)&gt;6,20,IF(VLOOKUP($A165,Resultaten!$A:$P,16,FALSE)="",0,25)))))</f>
        <v>0</v>
      </c>
      <c r="O165" s="12">
        <f>IF(VLOOKUP($A165,Resultaten!$A:$P,9,FALSE)&gt;32,2,IF(VLOOKUP($A165,Resultaten!$A:$P,9,FALSE)&gt;22,4,IF(VLOOKUP($A165,Resultaten!$A:$P,9,FALSE)&gt;10,6,IF(VLOOKUP($A165,Resultaten!$A:$P,9,FALSE)&gt;6,8,IF(VLOOKUP($A165,Resultaten!$A:$P,9,FALSE)="",0,10)))))</f>
        <v>0</v>
      </c>
      <c r="P165" s="12">
        <f>IF(ISERROR(VLOOKUP($A165,BNT!$A:$H,7,FALSE)=TRUE),0,IF(VLOOKUP($A165,BNT!$A:$H,7,FALSE)="JA",2,0))</f>
        <v>0</v>
      </c>
      <c r="Q165" s="14">
        <f t="shared" si="5"/>
        <v>15</v>
      </c>
    </row>
    <row r="166" spans="1:17" x14ac:dyDescent="0.25">
      <c r="A166" s="25">
        <v>2462</v>
      </c>
      <c r="B166" s="25" t="str">
        <f>VLOOKUP($A166,Para!$D$1:$E$996,2,FALSE)</f>
        <v>BBC Houtem Redwolves</v>
      </c>
      <c r="C166" s="18">
        <f>VLOOKUP($A166,'Score Algemeen'!$A$3:$S$968,5,FALSE)</f>
        <v>10</v>
      </c>
      <c r="D166" s="18">
        <f>VLOOKUP($A166,'Score Algemeen'!$A:$S,15,FALSE)</f>
        <v>11</v>
      </c>
      <c r="E166" s="18">
        <f>VLOOKUP($A166,'Score Algemeen'!$A:$S,19,FALSE)</f>
        <v>8</v>
      </c>
      <c r="F166" s="38">
        <f>IF(VLOOKUP($A166,Resultaten!$A:$P,14,FALSE)&gt;32,5,IF(VLOOKUP($A166,Resultaten!$A:$P,14,FALSE)&gt;22,10,IF(VLOOKUP($A166,Resultaten!$A:$P,14,FALSE)&gt;10,15,IF(VLOOKUP($A166,Resultaten!$A:$P,14,FALSE)&gt;6,20,IF(VLOOKUP($A166,Resultaten!$A:$P,14,FALSE)="",0,25)))))</f>
        <v>15</v>
      </c>
      <c r="G166" s="38">
        <f>IF(VLOOKUP($A166,Resultaten!$A:$P,7,FALSE)&gt;32,1,IF(VLOOKUP($A166,Resultaten!$A:$P,7,FALSE)&gt;22,2,IF(VLOOKUP($A166,Resultaten!$A:$P,7,FALSE)&gt;10,3,IF(VLOOKUP($A166,Resultaten!$A:$P,7,FALSE)&gt;6,4,IF(VLOOKUP($A166,Resultaten!$A:$P,7,FALSE)="",0,5)))))</f>
        <v>4</v>
      </c>
      <c r="H166" s="38">
        <f>IF(VLOOKUP($A166,Resultaten!$A:$P,15,FALSE)&gt;32,5,IF(VLOOKUP($A166,Resultaten!$A:$P,15,FALSE)&gt;22,10,IF(VLOOKUP($A166,Resultaten!$A:$P,15,FALSE)&gt;10,15,IF(VLOOKUP($A166,Resultaten!$A:$P,15,FALSE)&gt;6,20,IF(VLOOKUP($A166,Resultaten!$A:$P,15,FALSE)="",0,25)))))</f>
        <v>20</v>
      </c>
      <c r="I166" s="38">
        <f>IF(VLOOKUP($A166,Resultaten!$A:$P,8,FALSE)&gt;32,1,IF(VLOOKUP($A166,Resultaten!$A:$P,8,FALSE)&gt;22,2,IF(VLOOKUP($A166,Resultaten!$A:$P,8,FALSE)&gt;10,3,IF(VLOOKUP($A166,Resultaten!$A:$P,8,FALSE)&gt;6,4,IF(VLOOKUP($A166,Resultaten!$A:$P,8,FALSE)="",0,5)))))</f>
        <v>4</v>
      </c>
      <c r="J166" s="38">
        <f>IF(ISERROR(VLOOKUP($A166,BNT!$A:$H,8,FALSE)=TRUE),0,IF(VLOOKUP($A166,BNT!$A:$H,8,FALSE)="JA",2,0))</f>
        <v>0</v>
      </c>
      <c r="K166" s="38">
        <f>IF(ISERROR(VLOOKUP($A166,BNT!$A:$H,6,FALSE)=TRUE),0,IF(VLOOKUP($A166,BNT!$A:$H,6,FALSE)="JA",1,0))</f>
        <v>0</v>
      </c>
      <c r="L166" s="52">
        <f t="shared" si="4"/>
        <v>72</v>
      </c>
      <c r="M166" s="12">
        <f>IF(VLOOKUP($A166,Resultaten!$A:$P,15,FALSE)&gt;32,5,IF(VLOOKUP($A166,Resultaten!$A:$P,15,FALSE)&gt;22,10,IF(VLOOKUP($A166,Resultaten!$A:$P,15,FALSE)&gt;10,15,IF(VLOOKUP($A166,Resultaten!$A:$P,15,FALSE)&gt;6,20,IF(VLOOKUP($A166,Resultaten!$A:$P,15,FALSE)="",0,25)))))</f>
        <v>20</v>
      </c>
      <c r="N166" s="12">
        <f>IF(VLOOKUP($A166,Resultaten!$A:$P,16,FALSE)&gt;32,5,IF(VLOOKUP($A166,Resultaten!$A:$P,16,FALSE)&gt;22,10,IF(VLOOKUP($A166,Resultaten!$A:$P,16,FALSE)&gt;10,15,IF(VLOOKUP($A166,Resultaten!$A:$P,16,FALSE)&gt;6,20,IF(VLOOKUP($A166,Resultaten!$A:$P,16,FALSE)="",0,25)))))</f>
        <v>0</v>
      </c>
      <c r="O166" s="12">
        <f>IF(VLOOKUP($A166,Resultaten!$A:$P,9,FALSE)&gt;32,2,IF(VLOOKUP($A166,Resultaten!$A:$P,9,FALSE)&gt;22,4,IF(VLOOKUP($A166,Resultaten!$A:$P,9,FALSE)&gt;10,6,IF(VLOOKUP($A166,Resultaten!$A:$P,9,FALSE)&gt;6,8,IF(VLOOKUP($A166,Resultaten!$A:$P,9,FALSE)="",0,10)))))</f>
        <v>0</v>
      </c>
      <c r="P166" s="12">
        <f>IF(ISERROR(VLOOKUP($A166,BNT!$A:$H,7,FALSE)=TRUE),0,IF(VLOOKUP($A166,BNT!$A:$H,7,FALSE)="JA",2,0))</f>
        <v>0</v>
      </c>
      <c r="Q166" s="14">
        <f t="shared" si="5"/>
        <v>49</v>
      </c>
    </row>
    <row r="167" spans="1:17" x14ac:dyDescent="0.25">
      <c r="A167" s="25">
        <v>2464</v>
      </c>
      <c r="B167" s="25" t="str">
        <f>VLOOKUP($A167,Para!$D$1:$E$996,2,FALSE)</f>
        <v>Londerzeelse Dunkers</v>
      </c>
      <c r="C167" s="18">
        <f>VLOOKUP($A167,'Score Algemeen'!$A$3:$S$968,5,FALSE)</f>
        <v>10</v>
      </c>
      <c r="D167" s="18">
        <f>VLOOKUP($A167,'Score Algemeen'!$A:$S,15,FALSE)</f>
        <v>2</v>
      </c>
      <c r="E167" s="18">
        <f>VLOOKUP($A167,'Score Algemeen'!$A:$S,19,FALSE)</f>
        <v>8</v>
      </c>
      <c r="F167" s="38">
        <f>IF(VLOOKUP($A167,Resultaten!$A:$P,14,FALSE)&gt;32,5,IF(VLOOKUP($A167,Resultaten!$A:$P,14,FALSE)&gt;22,10,IF(VLOOKUP($A167,Resultaten!$A:$P,14,FALSE)&gt;10,15,IF(VLOOKUP($A167,Resultaten!$A:$P,14,FALSE)&gt;6,20,IF(VLOOKUP($A167,Resultaten!$A:$P,14,FALSE)="",0,25)))))</f>
        <v>0</v>
      </c>
      <c r="G167" s="38">
        <f>IF(VLOOKUP($A167,Resultaten!$A:$P,7,FALSE)&gt;32,1,IF(VLOOKUP($A167,Resultaten!$A:$P,7,FALSE)&gt;22,2,IF(VLOOKUP($A167,Resultaten!$A:$P,7,FALSE)&gt;10,3,IF(VLOOKUP($A167,Resultaten!$A:$P,7,FALSE)&gt;6,4,IF(VLOOKUP($A167,Resultaten!$A:$P,7,FALSE)="",0,5)))))</f>
        <v>0</v>
      </c>
      <c r="H167" s="38">
        <f>IF(VLOOKUP($A167,Resultaten!$A:$P,15,FALSE)&gt;32,5,IF(VLOOKUP($A167,Resultaten!$A:$P,15,FALSE)&gt;22,10,IF(VLOOKUP($A167,Resultaten!$A:$P,15,FALSE)&gt;10,15,IF(VLOOKUP($A167,Resultaten!$A:$P,15,FALSE)&gt;6,20,IF(VLOOKUP($A167,Resultaten!$A:$P,15,FALSE)="",0,25)))))</f>
        <v>5</v>
      </c>
      <c r="I167" s="38">
        <f>IF(VLOOKUP($A167,Resultaten!$A:$P,8,FALSE)&gt;32,1,IF(VLOOKUP($A167,Resultaten!$A:$P,8,FALSE)&gt;22,2,IF(VLOOKUP($A167,Resultaten!$A:$P,8,FALSE)&gt;10,3,IF(VLOOKUP($A167,Resultaten!$A:$P,8,FALSE)&gt;6,4,IF(VLOOKUP($A167,Resultaten!$A:$P,8,FALSE)="",0,5)))))</f>
        <v>0</v>
      </c>
      <c r="J167" s="38">
        <f>IF(ISERROR(VLOOKUP($A167,BNT!$A:$H,8,FALSE)=TRUE),0,IF(VLOOKUP($A167,BNT!$A:$H,8,FALSE)="JA",2,0))</f>
        <v>0</v>
      </c>
      <c r="K167" s="38">
        <f>IF(ISERROR(VLOOKUP($A167,BNT!$A:$H,6,FALSE)=TRUE),0,IF(VLOOKUP($A167,BNT!$A:$H,6,FALSE)="JA",1,0))</f>
        <v>0</v>
      </c>
      <c r="L167" s="52">
        <f t="shared" si="4"/>
        <v>25</v>
      </c>
      <c r="M167" s="12">
        <f>IF(VLOOKUP($A167,Resultaten!$A:$P,15,FALSE)&gt;32,5,IF(VLOOKUP($A167,Resultaten!$A:$P,15,FALSE)&gt;22,10,IF(VLOOKUP($A167,Resultaten!$A:$P,15,FALSE)&gt;10,15,IF(VLOOKUP($A167,Resultaten!$A:$P,15,FALSE)&gt;6,20,IF(VLOOKUP($A167,Resultaten!$A:$P,15,FALSE)="",0,25)))))</f>
        <v>5</v>
      </c>
      <c r="N167" s="12">
        <f>IF(VLOOKUP($A167,Resultaten!$A:$P,16,FALSE)&gt;32,5,IF(VLOOKUP($A167,Resultaten!$A:$P,16,FALSE)&gt;22,10,IF(VLOOKUP($A167,Resultaten!$A:$P,16,FALSE)&gt;10,15,IF(VLOOKUP($A167,Resultaten!$A:$P,16,FALSE)&gt;6,20,IF(VLOOKUP($A167,Resultaten!$A:$P,16,FALSE)="",0,25)))))</f>
        <v>0</v>
      </c>
      <c r="O167" s="12">
        <f>IF(VLOOKUP($A167,Resultaten!$A:$P,9,FALSE)&gt;32,2,IF(VLOOKUP($A167,Resultaten!$A:$P,9,FALSE)&gt;22,4,IF(VLOOKUP($A167,Resultaten!$A:$P,9,FALSE)&gt;10,6,IF(VLOOKUP($A167,Resultaten!$A:$P,9,FALSE)&gt;6,8,IF(VLOOKUP($A167,Resultaten!$A:$P,9,FALSE)="",0,10)))))</f>
        <v>0</v>
      </c>
      <c r="P167" s="12">
        <f>IF(ISERROR(VLOOKUP($A167,BNT!$A:$H,7,FALSE)=TRUE),0,IF(VLOOKUP($A167,BNT!$A:$H,7,FALSE)="JA",2,0))</f>
        <v>0</v>
      </c>
      <c r="Q167" s="14">
        <f t="shared" si="5"/>
        <v>25</v>
      </c>
    </row>
    <row r="168" spans="1:17" x14ac:dyDescent="0.25">
      <c r="A168" s="25">
        <v>2489</v>
      </c>
      <c r="B168" s="25" t="str">
        <f>VLOOKUP($A168,Para!$D$1:$E$996,2,FALSE)</f>
        <v>Titans Basketball Keerbergen</v>
      </c>
      <c r="C168" s="18">
        <f>VLOOKUP($A168,'Score Algemeen'!$A$3:$S$968,5,FALSE)</f>
        <v>6</v>
      </c>
      <c r="D168" s="18">
        <f>VLOOKUP($A168,'Score Algemeen'!$A:$S,15,FALSE)</f>
        <v>2</v>
      </c>
      <c r="E168" s="18">
        <f>VLOOKUP($A168,'Score Algemeen'!$A:$S,19,FALSE)</f>
        <v>1</v>
      </c>
      <c r="F168" s="38">
        <f>IF(VLOOKUP($A168,Resultaten!$A:$P,14,FALSE)&gt;32,5,IF(VLOOKUP($A168,Resultaten!$A:$P,14,FALSE)&gt;22,10,IF(VLOOKUP($A168,Resultaten!$A:$P,14,FALSE)&gt;10,15,IF(VLOOKUP($A168,Resultaten!$A:$P,14,FALSE)&gt;6,20,IF(VLOOKUP($A168,Resultaten!$A:$P,14,FALSE)="",0,25)))))</f>
        <v>0</v>
      </c>
      <c r="G168" s="38">
        <f>IF(VLOOKUP($A168,Resultaten!$A:$P,7,FALSE)&gt;32,1,IF(VLOOKUP($A168,Resultaten!$A:$P,7,FALSE)&gt;22,2,IF(VLOOKUP($A168,Resultaten!$A:$P,7,FALSE)&gt;10,3,IF(VLOOKUP($A168,Resultaten!$A:$P,7,FALSE)&gt;6,4,IF(VLOOKUP($A168,Resultaten!$A:$P,7,FALSE)="",0,5)))))</f>
        <v>0</v>
      </c>
      <c r="H168" s="38">
        <f>IF(VLOOKUP($A168,Resultaten!$A:$P,15,FALSE)&gt;32,5,IF(VLOOKUP($A168,Resultaten!$A:$P,15,FALSE)&gt;22,10,IF(VLOOKUP($A168,Resultaten!$A:$P,15,FALSE)&gt;10,15,IF(VLOOKUP($A168,Resultaten!$A:$P,15,FALSE)&gt;6,20,IF(VLOOKUP($A168,Resultaten!$A:$P,15,FALSE)="",0,25)))))</f>
        <v>0</v>
      </c>
      <c r="I168" s="38">
        <f>IF(VLOOKUP($A168,Resultaten!$A:$P,8,FALSE)&gt;32,1,IF(VLOOKUP($A168,Resultaten!$A:$P,8,FALSE)&gt;22,2,IF(VLOOKUP($A168,Resultaten!$A:$P,8,FALSE)&gt;10,3,IF(VLOOKUP($A168,Resultaten!$A:$P,8,FALSE)&gt;6,4,IF(VLOOKUP($A168,Resultaten!$A:$P,8,FALSE)="",0,5)))))</f>
        <v>0</v>
      </c>
      <c r="J168" s="38">
        <f>IF(ISERROR(VLOOKUP($A168,BNT!$A:$H,8,FALSE)=TRUE),0,IF(VLOOKUP($A168,BNT!$A:$H,8,FALSE)="JA",2,0))</f>
        <v>0</v>
      </c>
      <c r="K168" s="38">
        <f>IF(ISERROR(VLOOKUP($A168,BNT!$A:$H,6,FALSE)=TRUE),0,IF(VLOOKUP($A168,BNT!$A:$H,6,FALSE)="JA",1,0))</f>
        <v>0</v>
      </c>
      <c r="L168" s="52">
        <f t="shared" si="4"/>
        <v>9</v>
      </c>
      <c r="M168" s="12">
        <f>IF(VLOOKUP($A168,Resultaten!$A:$P,15,FALSE)&gt;32,5,IF(VLOOKUP($A168,Resultaten!$A:$P,15,FALSE)&gt;22,10,IF(VLOOKUP($A168,Resultaten!$A:$P,15,FALSE)&gt;10,15,IF(VLOOKUP($A168,Resultaten!$A:$P,15,FALSE)&gt;6,20,IF(VLOOKUP($A168,Resultaten!$A:$P,15,FALSE)="",0,25)))))</f>
        <v>0</v>
      </c>
      <c r="N168" s="12">
        <f>IF(VLOOKUP($A168,Resultaten!$A:$P,16,FALSE)&gt;32,5,IF(VLOOKUP($A168,Resultaten!$A:$P,16,FALSE)&gt;22,10,IF(VLOOKUP($A168,Resultaten!$A:$P,16,FALSE)&gt;10,15,IF(VLOOKUP($A168,Resultaten!$A:$P,16,FALSE)&gt;6,20,IF(VLOOKUP($A168,Resultaten!$A:$P,16,FALSE)="",0,25)))))</f>
        <v>0</v>
      </c>
      <c r="O168" s="12">
        <f>IF(VLOOKUP($A168,Resultaten!$A:$P,9,FALSE)&gt;32,2,IF(VLOOKUP($A168,Resultaten!$A:$P,9,FALSE)&gt;22,4,IF(VLOOKUP($A168,Resultaten!$A:$P,9,FALSE)&gt;10,6,IF(VLOOKUP($A168,Resultaten!$A:$P,9,FALSE)&gt;6,8,IF(VLOOKUP($A168,Resultaten!$A:$P,9,FALSE)="",0,10)))))</f>
        <v>0</v>
      </c>
      <c r="P168" s="12">
        <f>IF(ISERROR(VLOOKUP($A168,BNT!$A:$H,7,FALSE)=TRUE),0,IF(VLOOKUP($A168,BNT!$A:$H,7,FALSE)="JA",2,0))</f>
        <v>0</v>
      </c>
      <c r="Q168" s="14">
        <f t="shared" si="5"/>
        <v>9</v>
      </c>
    </row>
    <row r="169" spans="1:17" x14ac:dyDescent="0.25">
      <c r="A169" s="25">
        <v>2492</v>
      </c>
      <c r="B169" s="25" t="str">
        <f>VLOOKUP($A169,Para!$D$1:$E$996,2,FALSE)</f>
        <v>BBC CSS Outdoor Living Ninove</v>
      </c>
      <c r="C169" s="18">
        <f>VLOOKUP($A169,'Score Algemeen'!$A$3:$S$968,5,FALSE)</f>
        <v>10</v>
      </c>
      <c r="D169" s="18">
        <f>VLOOKUP($A169,'Score Algemeen'!$A:$S,15,FALSE)</f>
        <v>4</v>
      </c>
      <c r="E169" s="18">
        <f>VLOOKUP($A169,'Score Algemeen'!$A:$S,19,FALSE)</f>
        <v>5</v>
      </c>
      <c r="F169" s="38">
        <f>IF(VLOOKUP($A169,Resultaten!$A:$P,14,FALSE)&gt;32,5,IF(VLOOKUP($A169,Resultaten!$A:$P,14,FALSE)&gt;22,10,IF(VLOOKUP($A169,Resultaten!$A:$P,14,FALSE)&gt;10,15,IF(VLOOKUP($A169,Resultaten!$A:$P,14,FALSE)&gt;6,20,IF(VLOOKUP($A169,Resultaten!$A:$P,14,FALSE)="",0,25)))))</f>
        <v>0</v>
      </c>
      <c r="G169" s="38">
        <f>IF(VLOOKUP($A169,Resultaten!$A:$P,7,FALSE)&gt;32,1,IF(VLOOKUP($A169,Resultaten!$A:$P,7,FALSE)&gt;22,2,IF(VLOOKUP($A169,Resultaten!$A:$P,7,FALSE)&gt;10,3,IF(VLOOKUP($A169,Resultaten!$A:$P,7,FALSE)&gt;6,4,IF(VLOOKUP($A169,Resultaten!$A:$P,7,FALSE)="",0,5)))))</f>
        <v>0</v>
      </c>
      <c r="H169" s="38">
        <f>IF(VLOOKUP($A169,Resultaten!$A:$P,15,FALSE)&gt;32,5,IF(VLOOKUP($A169,Resultaten!$A:$P,15,FALSE)&gt;22,10,IF(VLOOKUP($A169,Resultaten!$A:$P,15,FALSE)&gt;10,15,IF(VLOOKUP($A169,Resultaten!$A:$P,15,FALSE)&gt;6,20,IF(VLOOKUP($A169,Resultaten!$A:$P,15,FALSE)="",0,25)))))</f>
        <v>0</v>
      </c>
      <c r="I169" s="38">
        <f>IF(VLOOKUP($A169,Resultaten!$A:$P,8,FALSE)&gt;32,1,IF(VLOOKUP($A169,Resultaten!$A:$P,8,FALSE)&gt;22,2,IF(VLOOKUP($A169,Resultaten!$A:$P,8,FALSE)&gt;10,3,IF(VLOOKUP($A169,Resultaten!$A:$P,8,FALSE)&gt;6,4,IF(VLOOKUP($A169,Resultaten!$A:$P,8,FALSE)="",0,5)))))</f>
        <v>0</v>
      </c>
      <c r="J169" s="38">
        <f>IF(ISERROR(VLOOKUP($A169,BNT!$A:$H,8,FALSE)=TRUE),0,IF(VLOOKUP($A169,BNT!$A:$H,8,FALSE)="JA",2,0))</f>
        <v>0</v>
      </c>
      <c r="K169" s="38">
        <f>IF(ISERROR(VLOOKUP($A169,BNT!$A:$H,6,FALSE)=TRUE),0,IF(VLOOKUP($A169,BNT!$A:$H,6,FALSE)="JA",1,0))</f>
        <v>0</v>
      </c>
      <c r="L169" s="52">
        <f t="shared" si="4"/>
        <v>19</v>
      </c>
      <c r="M169" s="12">
        <f>IF(VLOOKUP($A169,Resultaten!$A:$P,15,FALSE)&gt;32,5,IF(VLOOKUP($A169,Resultaten!$A:$P,15,FALSE)&gt;22,10,IF(VLOOKUP($A169,Resultaten!$A:$P,15,FALSE)&gt;10,15,IF(VLOOKUP($A169,Resultaten!$A:$P,15,FALSE)&gt;6,20,IF(VLOOKUP($A169,Resultaten!$A:$P,15,FALSE)="",0,25)))))</f>
        <v>0</v>
      </c>
      <c r="N169" s="12">
        <f>IF(VLOOKUP($A169,Resultaten!$A:$P,16,FALSE)&gt;32,5,IF(VLOOKUP($A169,Resultaten!$A:$P,16,FALSE)&gt;22,10,IF(VLOOKUP($A169,Resultaten!$A:$P,16,FALSE)&gt;10,15,IF(VLOOKUP($A169,Resultaten!$A:$P,16,FALSE)&gt;6,20,IF(VLOOKUP($A169,Resultaten!$A:$P,16,FALSE)="",0,25)))))</f>
        <v>10</v>
      </c>
      <c r="O169" s="12">
        <f>IF(VLOOKUP($A169,Resultaten!$A:$P,9,FALSE)&gt;32,2,IF(VLOOKUP($A169,Resultaten!$A:$P,9,FALSE)&gt;22,4,IF(VLOOKUP($A169,Resultaten!$A:$P,9,FALSE)&gt;10,6,IF(VLOOKUP($A169,Resultaten!$A:$P,9,FALSE)&gt;6,8,IF(VLOOKUP($A169,Resultaten!$A:$P,9,FALSE)="",0,10)))))</f>
        <v>2</v>
      </c>
      <c r="P169" s="12">
        <f>IF(ISERROR(VLOOKUP($A169,BNT!$A:$H,7,FALSE)=TRUE),0,IF(VLOOKUP($A169,BNT!$A:$H,7,FALSE)="JA",2,0))</f>
        <v>0</v>
      </c>
      <c r="Q169" s="14">
        <f t="shared" si="5"/>
        <v>31</v>
      </c>
    </row>
    <row r="170" spans="1:17" x14ac:dyDescent="0.25">
      <c r="A170" s="25">
        <v>2494</v>
      </c>
      <c r="B170" s="25" t="str">
        <f>VLOOKUP($A170,Para!$D$1:$E$996,2,FALSE)</f>
        <v>B.C. Blue Stars Brugge</v>
      </c>
      <c r="C170" s="18">
        <f>VLOOKUP($A170,'Score Algemeen'!$A$3:$S$968,5,FALSE)</f>
        <v>10</v>
      </c>
      <c r="D170" s="18">
        <f>VLOOKUP($A170,'Score Algemeen'!$A:$S,15,FALSE)</f>
        <v>4</v>
      </c>
      <c r="E170" s="18">
        <f>VLOOKUP($A170,'Score Algemeen'!$A:$S,19,FALSE)</f>
        <v>4</v>
      </c>
      <c r="F170" s="38">
        <f>IF(VLOOKUP($A170,Resultaten!$A:$P,14,FALSE)&gt;32,5,IF(VLOOKUP($A170,Resultaten!$A:$P,14,FALSE)&gt;22,10,IF(VLOOKUP($A170,Resultaten!$A:$P,14,FALSE)&gt;10,15,IF(VLOOKUP($A170,Resultaten!$A:$P,14,FALSE)&gt;6,20,IF(VLOOKUP($A170,Resultaten!$A:$P,14,FALSE)="",0,25)))))</f>
        <v>0</v>
      </c>
      <c r="G170" s="38">
        <f>IF(VLOOKUP($A170,Resultaten!$A:$P,7,FALSE)&gt;32,1,IF(VLOOKUP($A170,Resultaten!$A:$P,7,FALSE)&gt;22,2,IF(VLOOKUP($A170,Resultaten!$A:$P,7,FALSE)&gt;10,3,IF(VLOOKUP($A170,Resultaten!$A:$P,7,FALSE)&gt;6,4,IF(VLOOKUP($A170,Resultaten!$A:$P,7,FALSE)="",0,5)))))</f>
        <v>1</v>
      </c>
      <c r="H170" s="38">
        <f>IF(VLOOKUP($A170,Resultaten!$A:$P,15,FALSE)&gt;32,5,IF(VLOOKUP($A170,Resultaten!$A:$P,15,FALSE)&gt;22,10,IF(VLOOKUP($A170,Resultaten!$A:$P,15,FALSE)&gt;10,15,IF(VLOOKUP($A170,Resultaten!$A:$P,15,FALSE)&gt;6,20,IF(VLOOKUP($A170,Resultaten!$A:$P,15,FALSE)="",0,25)))))</f>
        <v>10</v>
      </c>
      <c r="I170" s="38">
        <f>IF(VLOOKUP($A170,Resultaten!$A:$P,8,FALSE)&gt;32,1,IF(VLOOKUP($A170,Resultaten!$A:$P,8,FALSE)&gt;22,2,IF(VLOOKUP($A170,Resultaten!$A:$P,8,FALSE)&gt;10,3,IF(VLOOKUP($A170,Resultaten!$A:$P,8,FALSE)&gt;6,4,IF(VLOOKUP($A170,Resultaten!$A:$P,8,FALSE)="",0,5)))))</f>
        <v>1</v>
      </c>
      <c r="J170" s="38">
        <f>IF(ISERROR(VLOOKUP($A170,BNT!$A:$H,8,FALSE)=TRUE),0,IF(VLOOKUP($A170,BNT!$A:$H,8,FALSE)="JA",2,0))</f>
        <v>0</v>
      </c>
      <c r="K170" s="38">
        <f>IF(ISERROR(VLOOKUP($A170,BNT!$A:$H,6,FALSE)=TRUE),0,IF(VLOOKUP($A170,BNT!$A:$H,6,FALSE)="JA",1,0))</f>
        <v>0</v>
      </c>
      <c r="L170" s="52">
        <f t="shared" si="4"/>
        <v>30</v>
      </c>
      <c r="M170" s="12">
        <f>IF(VLOOKUP($A170,Resultaten!$A:$P,15,FALSE)&gt;32,5,IF(VLOOKUP($A170,Resultaten!$A:$P,15,FALSE)&gt;22,10,IF(VLOOKUP($A170,Resultaten!$A:$P,15,FALSE)&gt;10,15,IF(VLOOKUP($A170,Resultaten!$A:$P,15,FALSE)&gt;6,20,IF(VLOOKUP($A170,Resultaten!$A:$P,15,FALSE)="",0,25)))))</f>
        <v>10</v>
      </c>
      <c r="N170" s="12">
        <f>IF(VLOOKUP($A170,Resultaten!$A:$P,16,FALSE)&gt;32,5,IF(VLOOKUP($A170,Resultaten!$A:$P,16,FALSE)&gt;22,10,IF(VLOOKUP($A170,Resultaten!$A:$P,16,FALSE)&gt;10,15,IF(VLOOKUP($A170,Resultaten!$A:$P,16,FALSE)&gt;6,20,IF(VLOOKUP($A170,Resultaten!$A:$P,16,FALSE)="",0,25)))))</f>
        <v>5</v>
      </c>
      <c r="O170" s="12">
        <f>IF(VLOOKUP($A170,Resultaten!$A:$P,9,FALSE)&gt;32,2,IF(VLOOKUP($A170,Resultaten!$A:$P,9,FALSE)&gt;22,4,IF(VLOOKUP($A170,Resultaten!$A:$P,9,FALSE)&gt;10,6,IF(VLOOKUP($A170,Resultaten!$A:$P,9,FALSE)&gt;6,8,IF(VLOOKUP($A170,Resultaten!$A:$P,9,FALSE)="",0,10)))))</f>
        <v>4</v>
      </c>
      <c r="P170" s="12">
        <f>IF(ISERROR(VLOOKUP($A170,BNT!$A:$H,7,FALSE)=TRUE),0,IF(VLOOKUP($A170,BNT!$A:$H,7,FALSE)="JA",2,0))</f>
        <v>0</v>
      </c>
      <c r="Q170" s="14">
        <f t="shared" si="5"/>
        <v>37</v>
      </c>
    </row>
    <row r="171" spans="1:17" x14ac:dyDescent="0.25">
      <c r="A171" s="25">
        <v>2498</v>
      </c>
      <c r="B171" s="25" t="str">
        <f>VLOOKUP($A171,Para!$D$1:$E$996,2,FALSE)</f>
        <v>BBC As</v>
      </c>
      <c r="C171" s="18">
        <f>VLOOKUP($A171,'Score Algemeen'!$A$3:$S$968,5,FALSE)</f>
        <v>10</v>
      </c>
      <c r="D171" s="18">
        <f>VLOOKUP($A171,'Score Algemeen'!$A:$S,15,FALSE)</f>
        <v>2</v>
      </c>
      <c r="E171" s="18">
        <f>VLOOKUP($A171,'Score Algemeen'!$A:$S,19,FALSE)</f>
        <v>4</v>
      </c>
      <c r="F171" s="38">
        <f>IF(VLOOKUP($A171,Resultaten!$A:$P,14,FALSE)&gt;32,5,IF(VLOOKUP($A171,Resultaten!$A:$P,14,FALSE)&gt;22,10,IF(VLOOKUP($A171,Resultaten!$A:$P,14,FALSE)&gt;10,15,IF(VLOOKUP($A171,Resultaten!$A:$P,14,FALSE)&gt;6,20,IF(VLOOKUP($A171,Resultaten!$A:$P,14,FALSE)="",0,25)))))</f>
        <v>0</v>
      </c>
      <c r="G171" s="38">
        <f>IF(VLOOKUP($A171,Resultaten!$A:$P,7,FALSE)&gt;32,1,IF(VLOOKUP($A171,Resultaten!$A:$P,7,FALSE)&gt;22,2,IF(VLOOKUP($A171,Resultaten!$A:$P,7,FALSE)&gt;10,3,IF(VLOOKUP($A171,Resultaten!$A:$P,7,FALSE)&gt;6,4,IF(VLOOKUP($A171,Resultaten!$A:$P,7,FALSE)="",0,5)))))</f>
        <v>0</v>
      </c>
      <c r="H171" s="38">
        <f>IF(VLOOKUP($A171,Resultaten!$A:$P,15,FALSE)&gt;32,5,IF(VLOOKUP($A171,Resultaten!$A:$P,15,FALSE)&gt;22,10,IF(VLOOKUP($A171,Resultaten!$A:$P,15,FALSE)&gt;10,15,IF(VLOOKUP($A171,Resultaten!$A:$P,15,FALSE)&gt;6,20,IF(VLOOKUP($A171,Resultaten!$A:$P,15,FALSE)="",0,25)))))</f>
        <v>0</v>
      </c>
      <c r="I171" s="38">
        <f>IF(VLOOKUP($A171,Resultaten!$A:$P,8,FALSE)&gt;32,1,IF(VLOOKUP($A171,Resultaten!$A:$P,8,FALSE)&gt;22,2,IF(VLOOKUP($A171,Resultaten!$A:$P,8,FALSE)&gt;10,3,IF(VLOOKUP($A171,Resultaten!$A:$P,8,FALSE)&gt;6,4,IF(VLOOKUP($A171,Resultaten!$A:$P,8,FALSE)="",0,5)))))</f>
        <v>0</v>
      </c>
      <c r="J171" s="38">
        <f>IF(ISERROR(VLOOKUP($A171,BNT!$A:$H,8,FALSE)=TRUE),0,IF(VLOOKUP($A171,BNT!$A:$H,8,FALSE)="JA",2,0))</f>
        <v>0</v>
      </c>
      <c r="K171" s="38">
        <f>IF(ISERROR(VLOOKUP($A171,BNT!$A:$H,6,FALSE)=TRUE),0,IF(VLOOKUP($A171,BNT!$A:$H,6,FALSE)="JA",1,0))</f>
        <v>0</v>
      </c>
      <c r="L171" s="52">
        <f t="shared" si="4"/>
        <v>16</v>
      </c>
      <c r="M171" s="12">
        <f>IF(VLOOKUP($A171,Resultaten!$A:$P,15,FALSE)&gt;32,5,IF(VLOOKUP($A171,Resultaten!$A:$P,15,FALSE)&gt;22,10,IF(VLOOKUP($A171,Resultaten!$A:$P,15,FALSE)&gt;10,15,IF(VLOOKUP($A171,Resultaten!$A:$P,15,FALSE)&gt;6,20,IF(VLOOKUP($A171,Resultaten!$A:$P,15,FALSE)="",0,25)))))</f>
        <v>0</v>
      </c>
      <c r="N171" s="12">
        <f>IF(VLOOKUP($A171,Resultaten!$A:$P,16,FALSE)&gt;32,5,IF(VLOOKUP($A171,Resultaten!$A:$P,16,FALSE)&gt;22,10,IF(VLOOKUP($A171,Resultaten!$A:$P,16,FALSE)&gt;10,15,IF(VLOOKUP($A171,Resultaten!$A:$P,16,FALSE)&gt;6,20,IF(VLOOKUP($A171,Resultaten!$A:$P,16,FALSE)="",0,25)))))</f>
        <v>5</v>
      </c>
      <c r="O171" s="12">
        <f>IF(VLOOKUP($A171,Resultaten!$A:$P,9,FALSE)&gt;32,2,IF(VLOOKUP($A171,Resultaten!$A:$P,9,FALSE)&gt;22,4,IF(VLOOKUP($A171,Resultaten!$A:$P,9,FALSE)&gt;10,6,IF(VLOOKUP($A171,Resultaten!$A:$P,9,FALSE)&gt;6,8,IF(VLOOKUP($A171,Resultaten!$A:$P,9,FALSE)="",0,10)))))</f>
        <v>0</v>
      </c>
      <c r="P171" s="12">
        <f>IF(ISERROR(VLOOKUP($A171,BNT!$A:$H,7,FALSE)=TRUE),0,IF(VLOOKUP($A171,BNT!$A:$H,7,FALSE)="JA",2,0))</f>
        <v>0</v>
      </c>
      <c r="Q171" s="14">
        <f t="shared" si="5"/>
        <v>21</v>
      </c>
    </row>
    <row r="172" spans="1:17" x14ac:dyDescent="0.25">
      <c r="A172" s="25">
        <v>2501</v>
      </c>
      <c r="B172" s="25" t="str">
        <f>VLOOKUP($A172,Para!$D$1:$E$996,2,FALSE)</f>
        <v>Edegemse Basketbalclub</v>
      </c>
      <c r="C172" s="18">
        <f>VLOOKUP($A172,'Score Algemeen'!$A$3:$S$968,5,FALSE)</f>
        <v>6</v>
      </c>
      <c r="D172" s="18">
        <f>VLOOKUP($A172,'Score Algemeen'!$A:$S,15,FALSE)</f>
        <v>3</v>
      </c>
      <c r="E172" s="18">
        <f>VLOOKUP($A172,'Score Algemeen'!$A:$S,19,FALSE)</f>
        <v>1</v>
      </c>
      <c r="F172" s="38">
        <f>IF(VLOOKUP($A172,Resultaten!$A:$P,14,FALSE)&gt;32,5,IF(VLOOKUP($A172,Resultaten!$A:$P,14,FALSE)&gt;22,10,IF(VLOOKUP($A172,Resultaten!$A:$P,14,FALSE)&gt;10,15,IF(VLOOKUP($A172,Resultaten!$A:$P,14,FALSE)&gt;6,20,IF(VLOOKUP($A172,Resultaten!$A:$P,14,FALSE)="",0,25)))))</f>
        <v>0</v>
      </c>
      <c r="G172" s="38">
        <f>IF(VLOOKUP($A172,Resultaten!$A:$P,7,FALSE)&gt;32,1,IF(VLOOKUP($A172,Resultaten!$A:$P,7,FALSE)&gt;22,2,IF(VLOOKUP($A172,Resultaten!$A:$P,7,FALSE)&gt;10,3,IF(VLOOKUP($A172,Resultaten!$A:$P,7,FALSE)&gt;6,4,IF(VLOOKUP($A172,Resultaten!$A:$P,7,FALSE)="",0,5)))))</f>
        <v>0</v>
      </c>
      <c r="H172" s="38">
        <f>IF(VLOOKUP($A172,Resultaten!$A:$P,15,FALSE)&gt;32,5,IF(VLOOKUP($A172,Resultaten!$A:$P,15,FALSE)&gt;22,10,IF(VLOOKUP($A172,Resultaten!$A:$P,15,FALSE)&gt;10,15,IF(VLOOKUP($A172,Resultaten!$A:$P,15,FALSE)&gt;6,20,IF(VLOOKUP($A172,Resultaten!$A:$P,15,FALSE)="",0,25)))))</f>
        <v>0</v>
      </c>
      <c r="I172" s="38">
        <f>IF(VLOOKUP($A172,Resultaten!$A:$P,8,FALSE)&gt;32,1,IF(VLOOKUP($A172,Resultaten!$A:$P,8,FALSE)&gt;22,2,IF(VLOOKUP($A172,Resultaten!$A:$P,8,FALSE)&gt;10,3,IF(VLOOKUP($A172,Resultaten!$A:$P,8,FALSE)&gt;6,4,IF(VLOOKUP($A172,Resultaten!$A:$P,8,FALSE)="",0,5)))))</f>
        <v>0</v>
      </c>
      <c r="J172" s="38">
        <f>IF(ISERROR(VLOOKUP($A172,BNT!$A:$H,8,FALSE)=TRUE),0,IF(VLOOKUP($A172,BNT!$A:$H,8,FALSE)="JA",2,0))</f>
        <v>0</v>
      </c>
      <c r="K172" s="38">
        <f>IF(ISERROR(VLOOKUP($A172,BNT!$A:$H,6,FALSE)=TRUE),0,IF(VLOOKUP($A172,BNT!$A:$H,6,FALSE)="JA",1,0))</f>
        <v>0</v>
      </c>
      <c r="L172" s="52">
        <f t="shared" si="4"/>
        <v>10</v>
      </c>
      <c r="M172" s="12">
        <f>IF(VLOOKUP($A172,Resultaten!$A:$P,15,FALSE)&gt;32,5,IF(VLOOKUP($A172,Resultaten!$A:$P,15,FALSE)&gt;22,10,IF(VLOOKUP($A172,Resultaten!$A:$P,15,FALSE)&gt;10,15,IF(VLOOKUP($A172,Resultaten!$A:$P,15,FALSE)&gt;6,20,IF(VLOOKUP($A172,Resultaten!$A:$P,15,FALSE)="",0,25)))))</f>
        <v>0</v>
      </c>
      <c r="N172" s="12">
        <f>IF(VLOOKUP($A172,Resultaten!$A:$P,16,FALSE)&gt;32,5,IF(VLOOKUP($A172,Resultaten!$A:$P,16,FALSE)&gt;22,10,IF(VLOOKUP($A172,Resultaten!$A:$P,16,FALSE)&gt;10,15,IF(VLOOKUP($A172,Resultaten!$A:$P,16,FALSE)&gt;6,20,IF(VLOOKUP($A172,Resultaten!$A:$P,16,FALSE)="",0,25)))))</f>
        <v>0</v>
      </c>
      <c r="O172" s="12">
        <f>IF(VLOOKUP($A172,Resultaten!$A:$P,9,FALSE)&gt;32,2,IF(VLOOKUP($A172,Resultaten!$A:$P,9,FALSE)&gt;22,4,IF(VLOOKUP($A172,Resultaten!$A:$P,9,FALSE)&gt;10,6,IF(VLOOKUP($A172,Resultaten!$A:$P,9,FALSE)&gt;6,8,IF(VLOOKUP($A172,Resultaten!$A:$P,9,FALSE)="",0,10)))))</f>
        <v>0</v>
      </c>
      <c r="P172" s="12">
        <f>IF(ISERROR(VLOOKUP($A172,BNT!$A:$H,7,FALSE)=TRUE),0,IF(VLOOKUP($A172,BNT!$A:$H,7,FALSE)="JA",2,0))</f>
        <v>0</v>
      </c>
      <c r="Q172" s="14">
        <f t="shared" si="5"/>
        <v>10</v>
      </c>
    </row>
    <row r="173" spans="1:17" x14ac:dyDescent="0.25">
      <c r="A173" s="25">
        <v>2515</v>
      </c>
      <c r="B173" s="25" t="str">
        <f>VLOOKUP($A173,Para!$D$1:$E$996,2,FALSE)</f>
        <v>De Rode Leeuwen</v>
      </c>
      <c r="C173" s="18">
        <f>VLOOKUP($A173,'Score Algemeen'!$A$3:$S$968,5,FALSE)</f>
        <v>10</v>
      </c>
      <c r="D173" s="18">
        <f>VLOOKUP($A173,'Score Algemeen'!$A:$S,15,FALSE)</f>
        <v>2</v>
      </c>
      <c r="E173" s="18">
        <f>VLOOKUP($A173,'Score Algemeen'!$A:$S,19,FALSE)</f>
        <v>5</v>
      </c>
      <c r="F173" s="38">
        <f>IF(VLOOKUP($A173,Resultaten!$A:$P,14,FALSE)&gt;32,5,IF(VLOOKUP($A173,Resultaten!$A:$P,14,FALSE)&gt;22,10,IF(VLOOKUP($A173,Resultaten!$A:$P,14,FALSE)&gt;10,15,IF(VLOOKUP($A173,Resultaten!$A:$P,14,FALSE)&gt;6,20,IF(VLOOKUP($A173,Resultaten!$A:$P,14,FALSE)="",0,25)))))</f>
        <v>0</v>
      </c>
      <c r="G173" s="38">
        <f>IF(VLOOKUP($A173,Resultaten!$A:$P,7,FALSE)&gt;32,1,IF(VLOOKUP($A173,Resultaten!$A:$P,7,FALSE)&gt;22,2,IF(VLOOKUP($A173,Resultaten!$A:$P,7,FALSE)&gt;10,3,IF(VLOOKUP($A173,Resultaten!$A:$P,7,FALSE)&gt;6,4,IF(VLOOKUP($A173,Resultaten!$A:$P,7,FALSE)="",0,5)))))</f>
        <v>0</v>
      </c>
      <c r="H173" s="38">
        <f>IF(VLOOKUP($A173,Resultaten!$A:$P,15,FALSE)&gt;32,5,IF(VLOOKUP($A173,Resultaten!$A:$P,15,FALSE)&gt;22,10,IF(VLOOKUP($A173,Resultaten!$A:$P,15,FALSE)&gt;10,15,IF(VLOOKUP($A173,Resultaten!$A:$P,15,FALSE)&gt;6,20,IF(VLOOKUP($A173,Resultaten!$A:$P,15,FALSE)="",0,25)))))</f>
        <v>0</v>
      </c>
      <c r="I173" s="38">
        <f>IF(VLOOKUP($A173,Resultaten!$A:$P,8,FALSE)&gt;32,1,IF(VLOOKUP($A173,Resultaten!$A:$P,8,FALSE)&gt;22,2,IF(VLOOKUP($A173,Resultaten!$A:$P,8,FALSE)&gt;10,3,IF(VLOOKUP($A173,Resultaten!$A:$P,8,FALSE)&gt;6,4,IF(VLOOKUP($A173,Resultaten!$A:$P,8,FALSE)="",0,5)))))</f>
        <v>0</v>
      </c>
      <c r="J173" s="38">
        <f>IF(ISERROR(VLOOKUP($A173,BNT!$A:$H,8,FALSE)=TRUE),0,IF(VLOOKUP($A173,BNT!$A:$H,8,FALSE)="JA",2,0))</f>
        <v>0</v>
      </c>
      <c r="K173" s="38">
        <f>IF(ISERROR(VLOOKUP($A173,BNT!$A:$H,6,FALSE)=TRUE),0,IF(VLOOKUP($A173,BNT!$A:$H,6,FALSE)="JA",1,0))</f>
        <v>0</v>
      </c>
      <c r="L173" s="52">
        <f t="shared" si="4"/>
        <v>17</v>
      </c>
      <c r="M173" s="12">
        <f>IF(VLOOKUP($A173,Resultaten!$A:$P,15,FALSE)&gt;32,5,IF(VLOOKUP($A173,Resultaten!$A:$P,15,FALSE)&gt;22,10,IF(VLOOKUP($A173,Resultaten!$A:$P,15,FALSE)&gt;10,15,IF(VLOOKUP($A173,Resultaten!$A:$P,15,FALSE)&gt;6,20,IF(VLOOKUP($A173,Resultaten!$A:$P,15,FALSE)="",0,25)))))</f>
        <v>0</v>
      </c>
      <c r="N173" s="12">
        <f>IF(VLOOKUP($A173,Resultaten!$A:$P,16,FALSE)&gt;32,5,IF(VLOOKUP($A173,Resultaten!$A:$P,16,FALSE)&gt;22,10,IF(VLOOKUP($A173,Resultaten!$A:$P,16,FALSE)&gt;10,15,IF(VLOOKUP($A173,Resultaten!$A:$P,16,FALSE)&gt;6,20,IF(VLOOKUP($A173,Resultaten!$A:$P,16,FALSE)="",0,25)))))</f>
        <v>5</v>
      </c>
      <c r="O173" s="12">
        <f>IF(VLOOKUP($A173,Resultaten!$A:$P,9,FALSE)&gt;32,2,IF(VLOOKUP($A173,Resultaten!$A:$P,9,FALSE)&gt;22,4,IF(VLOOKUP($A173,Resultaten!$A:$P,9,FALSE)&gt;10,6,IF(VLOOKUP($A173,Resultaten!$A:$P,9,FALSE)&gt;6,8,IF(VLOOKUP($A173,Resultaten!$A:$P,9,FALSE)="",0,10)))))</f>
        <v>2</v>
      </c>
      <c r="P173" s="12">
        <f>IF(ISERROR(VLOOKUP($A173,BNT!$A:$H,7,FALSE)=TRUE),0,IF(VLOOKUP($A173,BNT!$A:$H,7,FALSE)="JA",2,0))</f>
        <v>0</v>
      </c>
      <c r="Q173" s="14">
        <f t="shared" si="5"/>
        <v>24</v>
      </c>
    </row>
    <row r="174" spans="1:17" x14ac:dyDescent="0.25">
      <c r="A174" s="25">
        <v>2527</v>
      </c>
      <c r="B174" s="25" t="str">
        <f>VLOOKUP($A174,Para!$D$1:$E$996,2,FALSE)</f>
        <v>BBC Bazel</v>
      </c>
      <c r="C174" s="18">
        <f>VLOOKUP($A174,'Score Algemeen'!$A$3:$S$968,5,FALSE)</f>
        <v>8</v>
      </c>
      <c r="D174" s="18">
        <f>VLOOKUP($A174,'Score Algemeen'!$A:$S,15,FALSE)</f>
        <v>2</v>
      </c>
      <c r="E174" s="18">
        <f>VLOOKUP($A174,'Score Algemeen'!$A:$S,19,FALSE)</f>
        <v>7</v>
      </c>
      <c r="F174" s="38">
        <f>IF(VLOOKUP($A174,Resultaten!$A:$P,14,FALSE)&gt;32,5,IF(VLOOKUP($A174,Resultaten!$A:$P,14,FALSE)&gt;22,10,IF(VLOOKUP($A174,Resultaten!$A:$P,14,FALSE)&gt;10,15,IF(VLOOKUP($A174,Resultaten!$A:$P,14,FALSE)&gt;6,20,IF(VLOOKUP($A174,Resultaten!$A:$P,14,FALSE)="",0,25)))))</f>
        <v>0</v>
      </c>
      <c r="G174" s="38">
        <f>IF(VLOOKUP($A174,Resultaten!$A:$P,7,FALSE)&gt;32,1,IF(VLOOKUP($A174,Resultaten!$A:$P,7,FALSE)&gt;22,2,IF(VLOOKUP($A174,Resultaten!$A:$P,7,FALSE)&gt;10,3,IF(VLOOKUP($A174,Resultaten!$A:$P,7,FALSE)&gt;6,4,IF(VLOOKUP($A174,Resultaten!$A:$P,7,FALSE)="",0,5)))))</f>
        <v>0</v>
      </c>
      <c r="H174" s="38">
        <f>IF(VLOOKUP($A174,Resultaten!$A:$P,15,FALSE)&gt;32,5,IF(VLOOKUP($A174,Resultaten!$A:$P,15,FALSE)&gt;22,10,IF(VLOOKUP($A174,Resultaten!$A:$P,15,FALSE)&gt;10,15,IF(VLOOKUP($A174,Resultaten!$A:$P,15,FALSE)&gt;6,20,IF(VLOOKUP($A174,Resultaten!$A:$P,15,FALSE)="",0,25)))))</f>
        <v>0</v>
      </c>
      <c r="I174" s="38">
        <f>IF(VLOOKUP($A174,Resultaten!$A:$P,8,FALSE)&gt;32,1,IF(VLOOKUP($A174,Resultaten!$A:$P,8,FALSE)&gt;22,2,IF(VLOOKUP($A174,Resultaten!$A:$P,8,FALSE)&gt;10,3,IF(VLOOKUP($A174,Resultaten!$A:$P,8,FALSE)&gt;6,4,IF(VLOOKUP($A174,Resultaten!$A:$P,8,FALSE)="",0,5)))))</f>
        <v>0</v>
      </c>
      <c r="J174" s="38">
        <f>IF(ISERROR(VLOOKUP($A174,BNT!$A:$H,8,FALSE)=TRUE),0,IF(VLOOKUP($A174,BNT!$A:$H,8,FALSE)="JA",2,0))</f>
        <v>0</v>
      </c>
      <c r="K174" s="38">
        <f>IF(ISERROR(VLOOKUP($A174,BNT!$A:$H,6,FALSE)=TRUE),0,IF(VLOOKUP($A174,BNT!$A:$H,6,FALSE)="JA",1,0))</f>
        <v>0</v>
      </c>
      <c r="L174" s="52">
        <f t="shared" si="4"/>
        <v>17</v>
      </c>
      <c r="M174" s="12">
        <f>IF(VLOOKUP($A174,Resultaten!$A:$P,15,FALSE)&gt;32,5,IF(VLOOKUP($A174,Resultaten!$A:$P,15,FALSE)&gt;22,10,IF(VLOOKUP($A174,Resultaten!$A:$P,15,FALSE)&gt;10,15,IF(VLOOKUP($A174,Resultaten!$A:$P,15,FALSE)&gt;6,20,IF(VLOOKUP($A174,Resultaten!$A:$P,15,FALSE)="",0,25)))))</f>
        <v>0</v>
      </c>
      <c r="N174" s="12">
        <f>IF(VLOOKUP($A174,Resultaten!$A:$P,16,FALSE)&gt;32,5,IF(VLOOKUP($A174,Resultaten!$A:$P,16,FALSE)&gt;22,10,IF(VLOOKUP($A174,Resultaten!$A:$P,16,FALSE)&gt;10,15,IF(VLOOKUP($A174,Resultaten!$A:$P,16,FALSE)&gt;6,20,IF(VLOOKUP($A174,Resultaten!$A:$P,16,FALSE)="",0,25)))))</f>
        <v>0</v>
      </c>
      <c r="O174" s="12">
        <f>IF(VLOOKUP($A174,Resultaten!$A:$P,9,FALSE)&gt;32,2,IF(VLOOKUP($A174,Resultaten!$A:$P,9,FALSE)&gt;22,4,IF(VLOOKUP($A174,Resultaten!$A:$P,9,FALSE)&gt;10,6,IF(VLOOKUP($A174,Resultaten!$A:$P,9,FALSE)&gt;6,8,IF(VLOOKUP($A174,Resultaten!$A:$P,9,FALSE)="",0,10)))))</f>
        <v>0</v>
      </c>
      <c r="P174" s="12">
        <f>IF(ISERROR(VLOOKUP($A174,BNT!$A:$H,7,FALSE)=TRUE),0,IF(VLOOKUP($A174,BNT!$A:$H,7,FALSE)="JA",2,0))</f>
        <v>0</v>
      </c>
      <c r="Q174" s="14">
        <f t="shared" si="5"/>
        <v>17</v>
      </c>
    </row>
    <row r="175" spans="1:17" x14ac:dyDescent="0.25">
      <c r="A175" s="25">
        <v>2551</v>
      </c>
      <c r="B175" s="25" t="str">
        <f>VLOOKUP($A175,Para!$D$1:$E$996,2,FALSE)</f>
        <v>Red Dragons Huldenberg</v>
      </c>
      <c r="C175" s="18">
        <f>VLOOKUP($A175,'Score Algemeen'!$A$3:$S$968,5,FALSE)</f>
        <v>10</v>
      </c>
      <c r="D175" s="18">
        <f>VLOOKUP($A175,'Score Algemeen'!$A:$S,15,FALSE)</f>
        <v>2</v>
      </c>
      <c r="E175" s="18">
        <f>VLOOKUP($A175,'Score Algemeen'!$A:$S,19,FALSE)</f>
        <v>2</v>
      </c>
      <c r="F175" s="38">
        <f>IF(VLOOKUP($A175,Resultaten!$A:$P,14,FALSE)&gt;32,5,IF(VLOOKUP($A175,Resultaten!$A:$P,14,FALSE)&gt;22,10,IF(VLOOKUP($A175,Resultaten!$A:$P,14,FALSE)&gt;10,15,IF(VLOOKUP($A175,Resultaten!$A:$P,14,FALSE)&gt;6,20,IF(VLOOKUP($A175,Resultaten!$A:$P,14,FALSE)="",0,25)))))</f>
        <v>0</v>
      </c>
      <c r="G175" s="38">
        <f>IF(VLOOKUP($A175,Resultaten!$A:$P,7,FALSE)&gt;32,1,IF(VLOOKUP($A175,Resultaten!$A:$P,7,FALSE)&gt;22,2,IF(VLOOKUP($A175,Resultaten!$A:$P,7,FALSE)&gt;10,3,IF(VLOOKUP($A175,Resultaten!$A:$P,7,FALSE)&gt;6,4,IF(VLOOKUP($A175,Resultaten!$A:$P,7,FALSE)="",0,5)))))</f>
        <v>0</v>
      </c>
      <c r="H175" s="38">
        <f>IF(VLOOKUP($A175,Resultaten!$A:$P,15,FALSE)&gt;32,5,IF(VLOOKUP($A175,Resultaten!$A:$P,15,FALSE)&gt;22,10,IF(VLOOKUP($A175,Resultaten!$A:$P,15,FALSE)&gt;10,15,IF(VLOOKUP($A175,Resultaten!$A:$P,15,FALSE)&gt;6,20,IF(VLOOKUP($A175,Resultaten!$A:$P,15,FALSE)="",0,25)))))</f>
        <v>0</v>
      </c>
      <c r="I175" s="38">
        <f>IF(VLOOKUP($A175,Resultaten!$A:$P,8,FALSE)&gt;32,1,IF(VLOOKUP($A175,Resultaten!$A:$P,8,FALSE)&gt;22,2,IF(VLOOKUP($A175,Resultaten!$A:$P,8,FALSE)&gt;10,3,IF(VLOOKUP($A175,Resultaten!$A:$P,8,FALSE)&gt;6,4,IF(VLOOKUP($A175,Resultaten!$A:$P,8,FALSE)="",0,5)))))</f>
        <v>0</v>
      </c>
      <c r="J175" s="38">
        <f>IF(ISERROR(VLOOKUP($A175,BNT!$A:$H,8,FALSE)=TRUE),0,IF(VLOOKUP($A175,BNT!$A:$H,8,FALSE)="JA",2,0))</f>
        <v>0</v>
      </c>
      <c r="K175" s="38">
        <f>IF(ISERROR(VLOOKUP($A175,BNT!$A:$H,6,FALSE)=TRUE),0,IF(VLOOKUP($A175,BNT!$A:$H,6,FALSE)="JA",1,0))</f>
        <v>0</v>
      </c>
      <c r="L175" s="52">
        <f t="shared" si="4"/>
        <v>14</v>
      </c>
      <c r="M175" s="12">
        <f>IF(VLOOKUP($A175,Resultaten!$A:$P,15,FALSE)&gt;32,5,IF(VLOOKUP($A175,Resultaten!$A:$P,15,FALSE)&gt;22,10,IF(VLOOKUP($A175,Resultaten!$A:$P,15,FALSE)&gt;10,15,IF(VLOOKUP($A175,Resultaten!$A:$P,15,FALSE)&gt;6,20,IF(VLOOKUP($A175,Resultaten!$A:$P,15,FALSE)="",0,25)))))</f>
        <v>0</v>
      </c>
      <c r="N175" s="12">
        <f>IF(VLOOKUP($A175,Resultaten!$A:$P,16,FALSE)&gt;32,5,IF(VLOOKUP($A175,Resultaten!$A:$P,16,FALSE)&gt;22,10,IF(VLOOKUP($A175,Resultaten!$A:$P,16,FALSE)&gt;10,15,IF(VLOOKUP($A175,Resultaten!$A:$P,16,FALSE)&gt;6,20,IF(VLOOKUP($A175,Resultaten!$A:$P,16,FALSE)="",0,25)))))</f>
        <v>0</v>
      </c>
      <c r="O175" s="12">
        <f>IF(VLOOKUP($A175,Resultaten!$A:$P,9,FALSE)&gt;32,2,IF(VLOOKUP($A175,Resultaten!$A:$P,9,FALSE)&gt;22,4,IF(VLOOKUP($A175,Resultaten!$A:$P,9,FALSE)&gt;10,6,IF(VLOOKUP($A175,Resultaten!$A:$P,9,FALSE)&gt;6,8,IF(VLOOKUP($A175,Resultaten!$A:$P,9,FALSE)="",0,10)))))</f>
        <v>0</v>
      </c>
      <c r="P175" s="12">
        <f>IF(ISERROR(VLOOKUP($A175,BNT!$A:$H,7,FALSE)=TRUE),0,IF(VLOOKUP($A175,BNT!$A:$H,7,FALSE)="JA",2,0))</f>
        <v>0</v>
      </c>
      <c r="Q175" s="14">
        <f t="shared" si="5"/>
        <v>14</v>
      </c>
    </row>
    <row r="176" spans="1:17" x14ac:dyDescent="0.25">
      <c r="A176" s="25">
        <v>2572</v>
      </c>
      <c r="B176" s="25" t="str">
        <f>VLOOKUP($A176,Para!$D$1:$E$996,2,FALSE)</f>
        <v>Vriendenhof Walem</v>
      </c>
      <c r="C176" s="18">
        <f>VLOOKUP($A176,'Score Algemeen'!$A$3:$S$968,5,FALSE)</f>
        <v>8</v>
      </c>
      <c r="D176" s="18">
        <f>VLOOKUP($A176,'Score Algemeen'!$A:$S,15,FALSE)</f>
        <v>1</v>
      </c>
      <c r="E176" s="18">
        <f>VLOOKUP($A176,'Score Algemeen'!$A:$S,19,FALSE)</f>
        <v>1</v>
      </c>
      <c r="F176" s="38">
        <f>IF(VLOOKUP($A176,Resultaten!$A:$P,14,FALSE)&gt;32,5,IF(VLOOKUP($A176,Resultaten!$A:$P,14,FALSE)&gt;22,10,IF(VLOOKUP($A176,Resultaten!$A:$P,14,FALSE)&gt;10,15,IF(VLOOKUP($A176,Resultaten!$A:$P,14,FALSE)&gt;6,20,IF(VLOOKUP($A176,Resultaten!$A:$P,14,FALSE)="",0,25)))))</f>
        <v>0</v>
      </c>
      <c r="G176" s="38">
        <f>IF(VLOOKUP($A176,Resultaten!$A:$P,7,FALSE)&gt;32,1,IF(VLOOKUP($A176,Resultaten!$A:$P,7,FALSE)&gt;22,2,IF(VLOOKUP($A176,Resultaten!$A:$P,7,FALSE)&gt;10,3,IF(VLOOKUP($A176,Resultaten!$A:$P,7,FALSE)&gt;6,4,IF(VLOOKUP($A176,Resultaten!$A:$P,7,FALSE)="",0,5)))))</f>
        <v>0</v>
      </c>
      <c r="H176" s="38">
        <f>IF(VLOOKUP($A176,Resultaten!$A:$P,15,FALSE)&gt;32,5,IF(VLOOKUP($A176,Resultaten!$A:$P,15,FALSE)&gt;22,10,IF(VLOOKUP($A176,Resultaten!$A:$P,15,FALSE)&gt;10,15,IF(VLOOKUP($A176,Resultaten!$A:$P,15,FALSE)&gt;6,20,IF(VLOOKUP($A176,Resultaten!$A:$P,15,FALSE)="",0,25)))))</f>
        <v>0</v>
      </c>
      <c r="I176" s="38">
        <f>IF(VLOOKUP($A176,Resultaten!$A:$P,8,FALSE)&gt;32,1,IF(VLOOKUP($A176,Resultaten!$A:$P,8,FALSE)&gt;22,2,IF(VLOOKUP($A176,Resultaten!$A:$P,8,FALSE)&gt;10,3,IF(VLOOKUP($A176,Resultaten!$A:$P,8,FALSE)&gt;6,4,IF(VLOOKUP($A176,Resultaten!$A:$P,8,FALSE)="",0,5)))))</f>
        <v>0</v>
      </c>
      <c r="J176" s="38">
        <f>IF(ISERROR(VLOOKUP($A176,BNT!$A:$H,8,FALSE)=TRUE),0,IF(VLOOKUP($A176,BNT!$A:$H,8,FALSE)="JA",2,0))</f>
        <v>0</v>
      </c>
      <c r="K176" s="38">
        <f>IF(ISERROR(VLOOKUP($A176,BNT!$A:$H,6,FALSE)=TRUE),0,IF(VLOOKUP($A176,BNT!$A:$H,6,FALSE)="JA",1,0))</f>
        <v>0</v>
      </c>
      <c r="L176" s="52">
        <f t="shared" si="4"/>
        <v>10</v>
      </c>
      <c r="M176" s="12">
        <f>IF(VLOOKUP($A176,Resultaten!$A:$P,15,FALSE)&gt;32,5,IF(VLOOKUP($A176,Resultaten!$A:$P,15,FALSE)&gt;22,10,IF(VLOOKUP($A176,Resultaten!$A:$P,15,FALSE)&gt;10,15,IF(VLOOKUP($A176,Resultaten!$A:$P,15,FALSE)&gt;6,20,IF(VLOOKUP($A176,Resultaten!$A:$P,15,FALSE)="",0,25)))))</f>
        <v>0</v>
      </c>
      <c r="N176" s="12">
        <f>IF(VLOOKUP($A176,Resultaten!$A:$P,16,FALSE)&gt;32,5,IF(VLOOKUP($A176,Resultaten!$A:$P,16,FALSE)&gt;22,10,IF(VLOOKUP($A176,Resultaten!$A:$P,16,FALSE)&gt;10,15,IF(VLOOKUP($A176,Resultaten!$A:$P,16,FALSE)&gt;6,20,IF(VLOOKUP($A176,Resultaten!$A:$P,16,FALSE)="",0,25)))))</f>
        <v>0</v>
      </c>
      <c r="O176" s="12">
        <f>IF(VLOOKUP($A176,Resultaten!$A:$P,9,FALSE)&gt;32,2,IF(VLOOKUP($A176,Resultaten!$A:$P,9,FALSE)&gt;22,4,IF(VLOOKUP($A176,Resultaten!$A:$P,9,FALSE)&gt;10,6,IF(VLOOKUP($A176,Resultaten!$A:$P,9,FALSE)&gt;6,8,IF(VLOOKUP($A176,Resultaten!$A:$P,9,FALSE)="",0,10)))))</f>
        <v>0</v>
      </c>
      <c r="P176" s="12">
        <f>IF(ISERROR(VLOOKUP($A176,BNT!$A:$H,7,FALSE)=TRUE),0,IF(VLOOKUP($A176,BNT!$A:$H,7,FALSE)="JA",2,0))</f>
        <v>0</v>
      </c>
      <c r="Q176" s="14">
        <f t="shared" si="5"/>
        <v>10</v>
      </c>
    </row>
    <row r="177" spans="1:17" x14ac:dyDescent="0.25">
      <c r="A177" s="25">
        <v>2575</v>
      </c>
      <c r="B177" s="25" t="str">
        <f>VLOOKUP($A177,Para!$D$1:$E$996,2,FALSE)</f>
        <v>BBC Hotshots Destelbergen</v>
      </c>
      <c r="C177" s="18">
        <f>VLOOKUP($A177,'Score Algemeen'!$A$3:$S$968,5,FALSE)</f>
        <v>10</v>
      </c>
      <c r="D177" s="18">
        <f>VLOOKUP($A177,'Score Algemeen'!$A:$S,15,FALSE)</f>
        <v>2</v>
      </c>
      <c r="E177" s="18">
        <f>VLOOKUP($A177,'Score Algemeen'!$A:$S,19,FALSE)</f>
        <v>1</v>
      </c>
      <c r="F177" s="38">
        <f>IF(VLOOKUP($A177,Resultaten!$A:$P,14,FALSE)&gt;32,5,IF(VLOOKUP($A177,Resultaten!$A:$P,14,FALSE)&gt;22,10,IF(VLOOKUP($A177,Resultaten!$A:$P,14,FALSE)&gt;10,15,IF(VLOOKUP($A177,Resultaten!$A:$P,14,FALSE)&gt;6,20,IF(VLOOKUP($A177,Resultaten!$A:$P,14,FALSE)="",0,25)))))</f>
        <v>0</v>
      </c>
      <c r="G177" s="38">
        <f>IF(VLOOKUP($A177,Resultaten!$A:$P,7,FALSE)&gt;32,1,IF(VLOOKUP($A177,Resultaten!$A:$P,7,FALSE)&gt;22,2,IF(VLOOKUP($A177,Resultaten!$A:$P,7,FALSE)&gt;10,3,IF(VLOOKUP($A177,Resultaten!$A:$P,7,FALSE)&gt;6,4,IF(VLOOKUP($A177,Resultaten!$A:$P,7,FALSE)="",0,5)))))</f>
        <v>0</v>
      </c>
      <c r="H177" s="38">
        <f>IF(VLOOKUP($A177,Resultaten!$A:$P,15,FALSE)&gt;32,5,IF(VLOOKUP($A177,Resultaten!$A:$P,15,FALSE)&gt;22,10,IF(VLOOKUP($A177,Resultaten!$A:$P,15,FALSE)&gt;10,15,IF(VLOOKUP($A177,Resultaten!$A:$P,15,FALSE)&gt;6,20,IF(VLOOKUP($A177,Resultaten!$A:$P,15,FALSE)="",0,25)))))</f>
        <v>0</v>
      </c>
      <c r="I177" s="38">
        <f>IF(VLOOKUP($A177,Resultaten!$A:$P,8,FALSE)&gt;32,1,IF(VLOOKUP($A177,Resultaten!$A:$P,8,FALSE)&gt;22,2,IF(VLOOKUP($A177,Resultaten!$A:$P,8,FALSE)&gt;10,3,IF(VLOOKUP($A177,Resultaten!$A:$P,8,FALSE)&gt;6,4,IF(VLOOKUP($A177,Resultaten!$A:$P,8,FALSE)="",0,5)))))</f>
        <v>0</v>
      </c>
      <c r="J177" s="38">
        <f>IF(ISERROR(VLOOKUP($A177,BNT!$A:$H,8,FALSE)=TRUE),0,IF(VLOOKUP($A177,BNT!$A:$H,8,FALSE)="JA",2,0))</f>
        <v>0</v>
      </c>
      <c r="K177" s="38">
        <f>IF(ISERROR(VLOOKUP($A177,BNT!$A:$H,6,FALSE)=TRUE),0,IF(VLOOKUP($A177,BNT!$A:$H,6,FALSE)="JA",1,0))</f>
        <v>0</v>
      </c>
      <c r="L177" s="52">
        <f t="shared" si="4"/>
        <v>13</v>
      </c>
      <c r="M177" s="12">
        <f>IF(VLOOKUP($A177,Resultaten!$A:$P,15,FALSE)&gt;32,5,IF(VLOOKUP($A177,Resultaten!$A:$P,15,FALSE)&gt;22,10,IF(VLOOKUP($A177,Resultaten!$A:$P,15,FALSE)&gt;10,15,IF(VLOOKUP($A177,Resultaten!$A:$P,15,FALSE)&gt;6,20,IF(VLOOKUP($A177,Resultaten!$A:$P,15,FALSE)="",0,25)))))</f>
        <v>0</v>
      </c>
      <c r="N177" s="12">
        <f>IF(VLOOKUP($A177,Resultaten!$A:$P,16,FALSE)&gt;32,5,IF(VLOOKUP($A177,Resultaten!$A:$P,16,FALSE)&gt;22,10,IF(VLOOKUP($A177,Resultaten!$A:$P,16,FALSE)&gt;10,15,IF(VLOOKUP($A177,Resultaten!$A:$P,16,FALSE)&gt;6,20,IF(VLOOKUP($A177,Resultaten!$A:$P,16,FALSE)="",0,25)))))</f>
        <v>0</v>
      </c>
      <c r="O177" s="12">
        <f>IF(VLOOKUP($A177,Resultaten!$A:$P,9,FALSE)&gt;32,2,IF(VLOOKUP($A177,Resultaten!$A:$P,9,FALSE)&gt;22,4,IF(VLOOKUP($A177,Resultaten!$A:$P,9,FALSE)&gt;10,6,IF(VLOOKUP($A177,Resultaten!$A:$P,9,FALSE)&gt;6,8,IF(VLOOKUP($A177,Resultaten!$A:$P,9,FALSE)="",0,10)))))</f>
        <v>0</v>
      </c>
      <c r="P177" s="12">
        <f>IF(ISERROR(VLOOKUP($A177,BNT!$A:$H,7,FALSE)=TRUE),0,IF(VLOOKUP($A177,BNT!$A:$H,7,FALSE)="JA",2,0))</f>
        <v>0</v>
      </c>
      <c r="Q177" s="14">
        <f t="shared" si="5"/>
        <v>13</v>
      </c>
    </row>
    <row r="178" spans="1:17" x14ac:dyDescent="0.25">
      <c r="A178" s="25">
        <v>2580</v>
      </c>
      <c r="B178" s="25" t="str">
        <f>VLOOKUP($A178,Para!$D$1:$E$996,2,FALSE)</f>
        <v>Dino Brussels</v>
      </c>
      <c r="C178" s="18">
        <f>VLOOKUP($A178,'Score Algemeen'!$A$3:$S$968,5,FALSE)</f>
        <v>10</v>
      </c>
      <c r="D178" s="18">
        <f>VLOOKUP($A178,'Score Algemeen'!$A:$S,15,FALSE)</f>
        <v>2</v>
      </c>
      <c r="E178" s="18">
        <f>VLOOKUP($A178,'Score Algemeen'!$A:$S,19,FALSE)</f>
        <v>6</v>
      </c>
      <c r="F178" s="38">
        <f>IF(VLOOKUP($A178,Resultaten!$A:$P,14,FALSE)&gt;32,5,IF(VLOOKUP($A178,Resultaten!$A:$P,14,FALSE)&gt;22,10,IF(VLOOKUP($A178,Resultaten!$A:$P,14,FALSE)&gt;10,15,IF(VLOOKUP($A178,Resultaten!$A:$P,14,FALSE)&gt;6,20,IF(VLOOKUP($A178,Resultaten!$A:$P,14,FALSE)="",0,25)))))</f>
        <v>5</v>
      </c>
      <c r="G178" s="38">
        <f>IF(VLOOKUP($A178,Resultaten!$A:$P,7,FALSE)&gt;32,1,IF(VLOOKUP($A178,Resultaten!$A:$P,7,FALSE)&gt;22,2,IF(VLOOKUP($A178,Resultaten!$A:$P,7,FALSE)&gt;10,3,IF(VLOOKUP($A178,Resultaten!$A:$P,7,FALSE)&gt;6,4,IF(VLOOKUP($A178,Resultaten!$A:$P,7,FALSE)="",0,5)))))</f>
        <v>0</v>
      </c>
      <c r="H178" s="38">
        <f>IF(VLOOKUP($A178,Resultaten!$A:$P,15,FALSE)&gt;32,5,IF(VLOOKUP($A178,Resultaten!$A:$P,15,FALSE)&gt;22,10,IF(VLOOKUP($A178,Resultaten!$A:$P,15,FALSE)&gt;10,15,IF(VLOOKUP($A178,Resultaten!$A:$P,15,FALSE)&gt;6,20,IF(VLOOKUP($A178,Resultaten!$A:$P,15,FALSE)="",0,25)))))</f>
        <v>0</v>
      </c>
      <c r="I178" s="38">
        <f>IF(VLOOKUP($A178,Resultaten!$A:$P,8,FALSE)&gt;32,1,IF(VLOOKUP($A178,Resultaten!$A:$P,8,FALSE)&gt;22,2,IF(VLOOKUP($A178,Resultaten!$A:$P,8,FALSE)&gt;10,3,IF(VLOOKUP($A178,Resultaten!$A:$P,8,FALSE)&gt;6,4,IF(VLOOKUP($A178,Resultaten!$A:$P,8,FALSE)="",0,5)))))</f>
        <v>1</v>
      </c>
      <c r="J178" s="38">
        <f>IF(ISERROR(VLOOKUP($A178,BNT!$A:$H,8,FALSE)=TRUE),0,IF(VLOOKUP($A178,BNT!$A:$H,8,FALSE)="JA",2,0))</f>
        <v>0</v>
      </c>
      <c r="K178" s="38">
        <f>IF(ISERROR(VLOOKUP($A178,BNT!$A:$H,6,FALSE)=TRUE),0,IF(VLOOKUP($A178,BNT!$A:$H,6,FALSE)="JA",1,0))</f>
        <v>0</v>
      </c>
      <c r="L178" s="52">
        <f t="shared" si="4"/>
        <v>24</v>
      </c>
      <c r="M178" s="12">
        <f>IF(VLOOKUP($A178,Resultaten!$A:$P,15,FALSE)&gt;32,5,IF(VLOOKUP($A178,Resultaten!$A:$P,15,FALSE)&gt;22,10,IF(VLOOKUP($A178,Resultaten!$A:$P,15,FALSE)&gt;10,15,IF(VLOOKUP($A178,Resultaten!$A:$P,15,FALSE)&gt;6,20,IF(VLOOKUP($A178,Resultaten!$A:$P,15,FALSE)="",0,25)))))</f>
        <v>0</v>
      </c>
      <c r="N178" s="12">
        <f>IF(VLOOKUP($A178,Resultaten!$A:$P,16,FALSE)&gt;32,5,IF(VLOOKUP($A178,Resultaten!$A:$P,16,FALSE)&gt;22,10,IF(VLOOKUP($A178,Resultaten!$A:$P,16,FALSE)&gt;10,15,IF(VLOOKUP($A178,Resultaten!$A:$P,16,FALSE)&gt;6,20,IF(VLOOKUP($A178,Resultaten!$A:$P,16,FALSE)="",0,25)))))</f>
        <v>0</v>
      </c>
      <c r="O178" s="12">
        <f>IF(VLOOKUP($A178,Resultaten!$A:$P,9,FALSE)&gt;32,2,IF(VLOOKUP($A178,Resultaten!$A:$P,9,FALSE)&gt;22,4,IF(VLOOKUP($A178,Resultaten!$A:$P,9,FALSE)&gt;10,6,IF(VLOOKUP($A178,Resultaten!$A:$P,9,FALSE)&gt;6,8,IF(VLOOKUP($A178,Resultaten!$A:$P,9,FALSE)="",0,10)))))</f>
        <v>0</v>
      </c>
      <c r="P178" s="12">
        <f>IF(ISERROR(VLOOKUP($A178,BNT!$A:$H,7,FALSE)=TRUE),0,IF(VLOOKUP($A178,BNT!$A:$H,7,FALSE)="JA",2,0))</f>
        <v>0</v>
      </c>
      <c r="Q178" s="14">
        <f t="shared" si="5"/>
        <v>18</v>
      </c>
    </row>
    <row r="179" spans="1:17" x14ac:dyDescent="0.25">
      <c r="A179" s="25">
        <v>2594</v>
      </c>
      <c r="B179" s="25" t="str">
        <f>VLOOKUP($A179,Para!$D$1:$E$996,2,FALSE)</f>
        <v>Jeugdbasket Scaldis Zwevegem</v>
      </c>
      <c r="C179" s="18">
        <f>VLOOKUP($A179,'Score Algemeen'!$A$3:$S$968,5,FALSE)</f>
        <v>10</v>
      </c>
      <c r="D179" s="18">
        <f>VLOOKUP($A179,'Score Algemeen'!$A:$S,15,FALSE)</f>
        <v>2</v>
      </c>
      <c r="E179" s="18">
        <f>VLOOKUP($A179,'Score Algemeen'!$A:$S,19,FALSE)</f>
        <v>2</v>
      </c>
      <c r="F179" s="38">
        <f>IF(VLOOKUP($A179,Resultaten!$A:$P,14,FALSE)&gt;32,5,IF(VLOOKUP($A179,Resultaten!$A:$P,14,FALSE)&gt;22,10,IF(VLOOKUP($A179,Resultaten!$A:$P,14,FALSE)&gt;10,15,IF(VLOOKUP($A179,Resultaten!$A:$P,14,FALSE)&gt;6,20,IF(VLOOKUP($A179,Resultaten!$A:$P,14,FALSE)="",0,25)))))</f>
        <v>0</v>
      </c>
      <c r="G179" s="38">
        <f>IF(VLOOKUP($A179,Resultaten!$A:$P,7,FALSE)&gt;32,1,IF(VLOOKUP($A179,Resultaten!$A:$P,7,FALSE)&gt;22,2,IF(VLOOKUP($A179,Resultaten!$A:$P,7,FALSE)&gt;10,3,IF(VLOOKUP($A179,Resultaten!$A:$P,7,FALSE)&gt;6,4,IF(VLOOKUP($A179,Resultaten!$A:$P,7,FALSE)="",0,5)))))</f>
        <v>0</v>
      </c>
      <c r="H179" s="38">
        <f>IF(VLOOKUP($A179,Resultaten!$A:$P,15,FALSE)&gt;32,5,IF(VLOOKUP($A179,Resultaten!$A:$P,15,FALSE)&gt;22,10,IF(VLOOKUP($A179,Resultaten!$A:$P,15,FALSE)&gt;10,15,IF(VLOOKUP($A179,Resultaten!$A:$P,15,FALSE)&gt;6,20,IF(VLOOKUP($A179,Resultaten!$A:$P,15,FALSE)="",0,25)))))</f>
        <v>0</v>
      </c>
      <c r="I179" s="38">
        <f>IF(VLOOKUP($A179,Resultaten!$A:$P,8,FALSE)&gt;32,1,IF(VLOOKUP($A179,Resultaten!$A:$P,8,FALSE)&gt;22,2,IF(VLOOKUP($A179,Resultaten!$A:$P,8,FALSE)&gt;10,3,IF(VLOOKUP($A179,Resultaten!$A:$P,8,FALSE)&gt;6,4,IF(VLOOKUP($A179,Resultaten!$A:$P,8,FALSE)="",0,5)))))</f>
        <v>0</v>
      </c>
      <c r="J179" s="38">
        <f>IF(ISERROR(VLOOKUP($A179,BNT!$A:$H,8,FALSE)=TRUE),0,IF(VLOOKUP($A179,BNT!$A:$H,8,FALSE)="JA",2,0))</f>
        <v>0</v>
      </c>
      <c r="K179" s="38">
        <f>IF(ISERROR(VLOOKUP($A179,BNT!$A:$H,6,FALSE)=TRUE),0,IF(VLOOKUP($A179,BNT!$A:$H,6,FALSE)="JA",1,0))</f>
        <v>0</v>
      </c>
      <c r="L179" s="52">
        <f t="shared" si="4"/>
        <v>14</v>
      </c>
      <c r="M179" s="12">
        <f>IF(VLOOKUP($A179,Resultaten!$A:$P,15,FALSE)&gt;32,5,IF(VLOOKUP($A179,Resultaten!$A:$P,15,FALSE)&gt;22,10,IF(VLOOKUP($A179,Resultaten!$A:$P,15,FALSE)&gt;10,15,IF(VLOOKUP($A179,Resultaten!$A:$P,15,FALSE)&gt;6,20,IF(VLOOKUP($A179,Resultaten!$A:$P,15,FALSE)="",0,25)))))</f>
        <v>0</v>
      </c>
      <c r="N179" s="12">
        <f>IF(VLOOKUP($A179,Resultaten!$A:$P,16,FALSE)&gt;32,5,IF(VLOOKUP($A179,Resultaten!$A:$P,16,FALSE)&gt;22,10,IF(VLOOKUP($A179,Resultaten!$A:$P,16,FALSE)&gt;10,15,IF(VLOOKUP($A179,Resultaten!$A:$P,16,FALSE)&gt;6,20,IF(VLOOKUP($A179,Resultaten!$A:$P,16,FALSE)="",0,25)))))</f>
        <v>0</v>
      </c>
      <c r="O179" s="12">
        <f>IF(VLOOKUP($A179,Resultaten!$A:$P,9,FALSE)&gt;32,2,IF(VLOOKUP($A179,Resultaten!$A:$P,9,FALSE)&gt;22,4,IF(VLOOKUP($A179,Resultaten!$A:$P,9,FALSE)&gt;10,6,IF(VLOOKUP($A179,Resultaten!$A:$P,9,FALSE)&gt;6,8,IF(VLOOKUP($A179,Resultaten!$A:$P,9,FALSE)="",0,10)))))</f>
        <v>0</v>
      </c>
      <c r="P179" s="12">
        <f>IF(ISERROR(VLOOKUP($A179,BNT!$A:$H,7,FALSE)=TRUE),0,IF(VLOOKUP($A179,BNT!$A:$H,7,FALSE)="JA",2,0))</f>
        <v>0</v>
      </c>
      <c r="Q179" s="14">
        <f t="shared" si="5"/>
        <v>14</v>
      </c>
    </row>
    <row r="180" spans="1:17" x14ac:dyDescent="0.25">
      <c r="A180" s="25">
        <v>2595</v>
      </c>
      <c r="B180" s="25" t="str">
        <f>VLOOKUP($A180,Para!$D$1:$E$996,2,FALSE)</f>
        <v>Amon Jeugd Gentson</v>
      </c>
      <c r="C180" s="18">
        <f>VLOOKUP($A180,'Score Algemeen'!$A$3:$S$968,5,FALSE)</f>
        <v>8</v>
      </c>
      <c r="D180" s="18">
        <f>VLOOKUP($A180,'Score Algemeen'!$A:$S,15,FALSE)</f>
        <v>14</v>
      </c>
      <c r="E180" s="18">
        <f>VLOOKUP($A180,'Score Algemeen'!$A:$S,19,FALSE)</f>
        <v>6</v>
      </c>
      <c r="F180" s="38">
        <f>IF(VLOOKUP($A180,Resultaten!$A:$P,14,FALSE)&gt;32,5,IF(VLOOKUP($A180,Resultaten!$A:$P,14,FALSE)&gt;22,10,IF(VLOOKUP($A180,Resultaten!$A:$P,14,FALSE)&gt;10,15,IF(VLOOKUP($A180,Resultaten!$A:$P,14,FALSE)&gt;6,20,IF(VLOOKUP($A180,Resultaten!$A:$P,14,FALSE)="",0,25)))))</f>
        <v>25</v>
      </c>
      <c r="G180" s="38">
        <f>IF(VLOOKUP($A180,Resultaten!$A:$P,7,FALSE)&gt;32,1,IF(VLOOKUP($A180,Resultaten!$A:$P,7,FALSE)&gt;22,2,IF(VLOOKUP($A180,Resultaten!$A:$P,7,FALSE)&gt;10,3,IF(VLOOKUP($A180,Resultaten!$A:$P,7,FALSE)&gt;6,4,IF(VLOOKUP($A180,Resultaten!$A:$P,7,FALSE)="",0,5)))))</f>
        <v>5</v>
      </c>
      <c r="H180" s="38">
        <f>IF(VLOOKUP($A180,Resultaten!$A:$P,15,FALSE)&gt;32,5,IF(VLOOKUP($A180,Resultaten!$A:$P,15,FALSE)&gt;22,10,IF(VLOOKUP($A180,Resultaten!$A:$P,15,FALSE)&gt;10,15,IF(VLOOKUP($A180,Resultaten!$A:$P,15,FALSE)&gt;6,20,IF(VLOOKUP($A180,Resultaten!$A:$P,15,FALSE)="",0,25)))))</f>
        <v>25</v>
      </c>
      <c r="I180" s="38">
        <f>IF(VLOOKUP($A180,Resultaten!$A:$P,8,FALSE)&gt;32,1,IF(VLOOKUP($A180,Resultaten!$A:$P,8,FALSE)&gt;22,2,IF(VLOOKUP($A180,Resultaten!$A:$P,8,FALSE)&gt;10,3,IF(VLOOKUP($A180,Resultaten!$A:$P,8,FALSE)&gt;6,4,IF(VLOOKUP($A180,Resultaten!$A:$P,8,FALSE)="",0,5)))))</f>
        <v>5</v>
      </c>
      <c r="J180" s="38">
        <f>IF(ISERROR(VLOOKUP($A180,BNT!$A:$H,8,FALSE)=TRUE),0,IF(VLOOKUP($A180,BNT!$A:$H,8,FALSE)="JA",2,0))</f>
        <v>0</v>
      </c>
      <c r="K180" s="38">
        <f>IF(ISERROR(VLOOKUP($A180,BNT!$A:$H,6,FALSE)=TRUE),0,IF(VLOOKUP($A180,BNT!$A:$H,6,FALSE)="JA",1,0))</f>
        <v>0</v>
      </c>
      <c r="L180" s="52">
        <f t="shared" si="4"/>
        <v>88</v>
      </c>
      <c r="M180" s="12">
        <f>IF(VLOOKUP($A180,Resultaten!$A:$P,15,FALSE)&gt;32,5,IF(VLOOKUP($A180,Resultaten!$A:$P,15,FALSE)&gt;22,10,IF(VLOOKUP($A180,Resultaten!$A:$P,15,FALSE)&gt;10,15,IF(VLOOKUP($A180,Resultaten!$A:$P,15,FALSE)&gt;6,20,IF(VLOOKUP($A180,Resultaten!$A:$P,15,FALSE)="",0,25)))))</f>
        <v>25</v>
      </c>
      <c r="N180" s="12">
        <f>IF(VLOOKUP($A180,Resultaten!$A:$P,16,FALSE)&gt;32,5,IF(VLOOKUP($A180,Resultaten!$A:$P,16,FALSE)&gt;22,10,IF(VLOOKUP($A180,Resultaten!$A:$P,16,FALSE)&gt;10,15,IF(VLOOKUP($A180,Resultaten!$A:$P,16,FALSE)&gt;6,20,IF(VLOOKUP($A180,Resultaten!$A:$P,16,FALSE)="",0,25)))))</f>
        <v>25</v>
      </c>
      <c r="O180" s="12">
        <f>IF(VLOOKUP($A180,Resultaten!$A:$P,9,FALSE)&gt;32,2,IF(VLOOKUP($A180,Resultaten!$A:$P,9,FALSE)&gt;22,4,IF(VLOOKUP($A180,Resultaten!$A:$P,9,FALSE)&gt;10,6,IF(VLOOKUP($A180,Resultaten!$A:$P,9,FALSE)&gt;6,8,IF(VLOOKUP($A180,Resultaten!$A:$P,9,FALSE)="",0,10)))))</f>
        <v>10</v>
      </c>
      <c r="P180" s="12">
        <f>IF(ISERROR(VLOOKUP($A180,BNT!$A:$H,7,FALSE)=TRUE),0,IF(VLOOKUP($A180,BNT!$A:$H,7,FALSE)="JA",2,0))</f>
        <v>0</v>
      </c>
      <c r="Q180" s="14">
        <f t="shared" si="5"/>
        <v>88</v>
      </c>
    </row>
    <row r="181" spans="1:17" x14ac:dyDescent="0.25">
      <c r="A181" s="25">
        <v>2598</v>
      </c>
      <c r="B181" s="25" t="str">
        <f>VLOOKUP($A181,Para!$D$1:$E$996,2,FALSE)</f>
        <v>KYD Kortenberg Young Devils</v>
      </c>
      <c r="C181" s="18">
        <f>VLOOKUP($A181,'Score Algemeen'!$A$3:$S$968,5,FALSE)</f>
        <v>10</v>
      </c>
      <c r="D181" s="18">
        <f>VLOOKUP($A181,'Score Algemeen'!$A:$S,15,FALSE)</f>
        <v>2</v>
      </c>
      <c r="E181" s="18">
        <f>VLOOKUP($A181,'Score Algemeen'!$A:$S,19,FALSE)</f>
        <v>5</v>
      </c>
      <c r="F181" s="38">
        <f>IF(VLOOKUP($A181,Resultaten!$A:$P,14,FALSE)&gt;32,5,IF(VLOOKUP($A181,Resultaten!$A:$P,14,FALSE)&gt;22,10,IF(VLOOKUP($A181,Resultaten!$A:$P,14,FALSE)&gt;10,15,IF(VLOOKUP($A181,Resultaten!$A:$P,14,FALSE)&gt;6,20,IF(VLOOKUP($A181,Resultaten!$A:$P,14,FALSE)="",0,25)))))</f>
        <v>0</v>
      </c>
      <c r="G181" s="38">
        <f>IF(VLOOKUP($A181,Resultaten!$A:$P,7,FALSE)&gt;32,1,IF(VLOOKUP($A181,Resultaten!$A:$P,7,FALSE)&gt;22,2,IF(VLOOKUP($A181,Resultaten!$A:$P,7,FALSE)&gt;10,3,IF(VLOOKUP($A181,Resultaten!$A:$P,7,FALSE)&gt;6,4,IF(VLOOKUP($A181,Resultaten!$A:$P,7,FALSE)="",0,5)))))</f>
        <v>0</v>
      </c>
      <c r="H181" s="38">
        <f>IF(VLOOKUP($A181,Resultaten!$A:$P,15,FALSE)&gt;32,5,IF(VLOOKUP($A181,Resultaten!$A:$P,15,FALSE)&gt;22,10,IF(VLOOKUP($A181,Resultaten!$A:$P,15,FALSE)&gt;10,15,IF(VLOOKUP($A181,Resultaten!$A:$P,15,FALSE)&gt;6,20,IF(VLOOKUP($A181,Resultaten!$A:$P,15,FALSE)="",0,25)))))</f>
        <v>0</v>
      </c>
      <c r="I181" s="38">
        <f>IF(VLOOKUP($A181,Resultaten!$A:$P,8,FALSE)&gt;32,1,IF(VLOOKUP($A181,Resultaten!$A:$P,8,FALSE)&gt;22,2,IF(VLOOKUP($A181,Resultaten!$A:$P,8,FALSE)&gt;10,3,IF(VLOOKUP($A181,Resultaten!$A:$P,8,FALSE)&gt;6,4,IF(VLOOKUP($A181,Resultaten!$A:$P,8,FALSE)="",0,5)))))</f>
        <v>0</v>
      </c>
      <c r="J181" s="38">
        <f>IF(ISERROR(VLOOKUP($A181,BNT!$A:$H,8,FALSE)=TRUE),0,IF(VLOOKUP($A181,BNT!$A:$H,8,FALSE)="JA",2,0))</f>
        <v>0</v>
      </c>
      <c r="K181" s="38">
        <f>IF(ISERROR(VLOOKUP($A181,BNT!$A:$H,6,FALSE)=TRUE),0,IF(VLOOKUP($A181,BNT!$A:$H,6,FALSE)="JA",1,0))</f>
        <v>0</v>
      </c>
      <c r="L181" s="52">
        <f t="shared" si="4"/>
        <v>17</v>
      </c>
      <c r="M181" s="12">
        <f>IF(VLOOKUP($A181,Resultaten!$A:$P,15,FALSE)&gt;32,5,IF(VLOOKUP($A181,Resultaten!$A:$P,15,FALSE)&gt;22,10,IF(VLOOKUP($A181,Resultaten!$A:$P,15,FALSE)&gt;10,15,IF(VLOOKUP($A181,Resultaten!$A:$P,15,FALSE)&gt;6,20,IF(VLOOKUP($A181,Resultaten!$A:$P,15,FALSE)="",0,25)))))</f>
        <v>0</v>
      </c>
      <c r="N181" s="12">
        <f>IF(VLOOKUP($A181,Resultaten!$A:$P,16,FALSE)&gt;32,5,IF(VLOOKUP($A181,Resultaten!$A:$P,16,FALSE)&gt;22,10,IF(VLOOKUP($A181,Resultaten!$A:$P,16,FALSE)&gt;10,15,IF(VLOOKUP($A181,Resultaten!$A:$P,16,FALSE)&gt;6,20,IF(VLOOKUP($A181,Resultaten!$A:$P,16,FALSE)="",0,25)))))</f>
        <v>0</v>
      </c>
      <c r="O181" s="12">
        <f>IF(VLOOKUP($A181,Resultaten!$A:$P,9,FALSE)&gt;32,2,IF(VLOOKUP($A181,Resultaten!$A:$P,9,FALSE)&gt;22,4,IF(VLOOKUP($A181,Resultaten!$A:$P,9,FALSE)&gt;10,6,IF(VLOOKUP($A181,Resultaten!$A:$P,9,FALSE)&gt;6,8,IF(VLOOKUP($A181,Resultaten!$A:$P,9,FALSE)="",0,10)))))</f>
        <v>0</v>
      </c>
      <c r="P181" s="12">
        <f>IF(ISERROR(VLOOKUP($A181,BNT!$A:$H,7,FALSE)=TRUE),0,IF(VLOOKUP($A181,BNT!$A:$H,7,FALSE)="JA",2,0))</f>
        <v>0</v>
      </c>
      <c r="Q181" s="14">
        <f t="shared" si="5"/>
        <v>17</v>
      </c>
    </row>
    <row r="182" spans="1:17" x14ac:dyDescent="0.25">
      <c r="A182" s="25">
        <v>2599</v>
      </c>
      <c r="B182" s="25" t="str">
        <f>VLOOKUP($A182,Para!$D$1:$E$996,2,FALSE)</f>
        <v>Femina Habac Sint-Truiden</v>
      </c>
      <c r="C182" s="18">
        <f>VLOOKUP($A182,'Score Algemeen'!$A$3:$S$968,5,FALSE)</f>
        <v>10</v>
      </c>
      <c r="D182" s="18">
        <f>VLOOKUP($A182,'Score Algemeen'!$A:$S,15,FALSE)</f>
        <v>3</v>
      </c>
      <c r="E182" s="18">
        <f>VLOOKUP($A182,'Score Algemeen'!$A:$S,19,FALSE)</f>
        <v>8</v>
      </c>
      <c r="F182" s="38">
        <f>IF(VLOOKUP($A182,Resultaten!$A:$P,14,FALSE)&gt;32,5,IF(VLOOKUP($A182,Resultaten!$A:$P,14,FALSE)&gt;22,10,IF(VLOOKUP($A182,Resultaten!$A:$P,14,FALSE)&gt;10,15,IF(VLOOKUP($A182,Resultaten!$A:$P,14,FALSE)&gt;6,20,IF(VLOOKUP($A182,Resultaten!$A:$P,14,FALSE)="",0,25)))))</f>
        <v>15</v>
      </c>
      <c r="G182" s="38">
        <f>IF(VLOOKUP($A182,Resultaten!$A:$P,7,FALSE)&gt;32,1,IF(VLOOKUP($A182,Resultaten!$A:$P,7,FALSE)&gt;22,2,IF(VLOOKUP($A182,Resultaten!$A:$P,7,FALSE)&gt;10,3,IF(VLOOKUP($A182,Resultaten!$A:$P,7,FALSE)&gt;6,4,IF(VLOOKUP($A182,Resultaten!$A:$P,7,FALSE)="",0,5)))))</f>
        <v>3</v>
      </c>
      <c r="H182" s="38">
        <f>IF(VLOOKUP($A182,Resultaten!$A:$P,15,FALSE)&gt;32,5,IF(VLOOKUP($A182,Resultaten!$A:$P,15,FALSE)&gt;22,10,IF(VLOOKUP($A182,Resultaten!$A:$P,15,FALSE)&gt;10,15,IF(VLOOKUP($A182,Resultaten!$A:$P,15,FALSE)&gt;6,20,IF(VLOOKUP($A182,Resultaten!$A:$P,15,FALSE)="",0,25)))))</f>
        <v>15</v>
      </c>
      <c r="I182" s="38">
        <f>IF(VLOOKUP($A182,Resultaten!$A:$P,8,FALSE)&gt;32,1,IF(VLOOKUP($A182,Resultaten!$A:$P,8,FALSE)&gt;22,2,IF(VLOOKUP($A182,Resultaten!$A:$P,8,FALSE)&gt;10,3,IF(VLOOKUP($A182,Resultaten!$A:$P,8,FALSE)&gt;6,4,IF(VLOOKUP($A182,Resultaten!$A:$P,8,FALSE)="",0,5)))))</f>
        <v>4</v>
      </c>
      <c r="J182" s="38">
        <f>IF(ISERROR(VLOOKUP($A182,BNT!$A:$H,8,FALSE)=TRUE),0,IF(VLOOKUP($A182,BNT!$A:$H,8,FALSE)="JA",2,0))</f>
        <v>0</v>
      </c>
      <c r="K182" s="38">
        <f>IF(ISERROR(VLOOKUP($A182,BNT!$A:$H,6,FALSE)=TRUE),0,IF(VLOOKUP($A182,BNT!$A:$H,6,FALSE)="JA",1,0))</f>
        <v>0</v>
      </c>
      <c r="L182" s="52">
        <f t="shared" si="4"/>
        <v>58</v>
      </c>
      <c r="M182" s="12">
        <f>IF(VLOOKUP($A182,Resultaten!$A:$P,15,FALSE)&gt;32,5,IF(VLOOKUP($A182,Resultaten!$A:$P,15,FALSE)&gt;22,10,IF(VLOOKUP($A182,Resultaten!$A:$P,15,FALSE)&gt;10,15,IF(VLOOKUP($A182,Resultaten!$A:$P,15,FALSE)&gt;6,20,IF(VLOOKUP($A182,Resultaten!$A:$P,15,FALSE)="",0,25)))))</f>
        <v>15</v>
      </c>
      <c r="N182" s="12">
        <f>IF(VLOOKUP($A182,Resultaten!$A:$P,16,FALSE)&gt;32,5,IF(VLOOKUP($A182,Resultaten!$A:$P,16,FALSE)&gt;22,10,IF(VLOOKUP($A182,Resultaten!$A:$P,16,FALSE)&gt;10,15,IF(VLOOKUP($A182,Resultaten!$A:$P,16,FALSE)&gt;6,20,IF(VLOOKUP($A182,Resultaten!$A:$P,16,FALSE)="",0,25)))))</f>
        <v>20</v>
      </c>
      <c r="O182" s="12">
        <f>IF(VLOOKUP($A182,Resultaten!$A:$P,9,FALSE)&gt;32,2,IF(VLOOKUP($A182,Resultaten!$A:$P,9,FALSE)&gt;22,4,IF(VLOOKUP($A182,Resultaten!$A:$P,9,FALSE)&gt;10,6,IF(VLOOKUP($A182,Resultaten!$A:$P,9,FALSE)&gt;6,8,IF(VLOOKUP($A182,Resultaten!$A:$P,9,FALSE)="",0,10)))))</f>
        <v>6</v>
      </c>
      <c r="P182" s="12">
        <f>IF(ISERROR(VLOOKUP($A182,BNT!$A:$H,7,FALSE)=TRUE),0,IF(VLOOKUP($A182,BNT!$A:$H,7,FALSE)="JA",2,0))</f>
        <v>0</v>
      </c>
      <c r="Q182" s="14">
        <f t="shared" si="5"/>
        <v>62</v>
      </c>
    </row>
    <row r="183" spans="1:17" x14ac:dyDescent="0.25">
      <c r="A183" s="25">
        <v>2602</v>
      </c>
      <c r="B183" s="25" t="str">
        <f>VLOOKUP($A183,Para!$D$1:$E$996,2,FALSE)</f>
        <v>Basket Houthalen</v>
      </c>
      <c r="C183" s="18">
        <f>VLOOKUP($A183,'Score Algemeen'!$A$3:$S$968,5,FALSE)</f>
        <v>10</v>
      </c>
      <c r="D183" s="18">
        <f>VLOOKUP($A183,'Score Algemeen'!$A:$S,15,FALSE)</f>
        <v>11</v>
      </c>
      <c r="E183" s="18">
        <f>VLOOKUP($A183,'Score Algemeen'!$A:$S,19,FALSE)</f>
        <v>5</v>
      </c>
      <c r="F183" s="38">
        <f>IF(VLOOKUP($A183,Resultaten!$A:$P,14,FALSE)&gt;32,5,IF(VLOOKUP($A183,Resultaten!$A:$P,14,FALSE)&gt;22,10,IF(VLOOKUP($A183,Resultaten!$A:$P,14,FALSE)&gt;10,15,IF(VLOOKUP($A183,Resultaten!$A:$P,14,FALSE)&gt;6,20,IF(VLOOKUP($A183,Resultaten!$A:$P,14,FALSE)="",0,25)))))</f>
        <v>20</v>
      </c>
      <c r="G183" s="38">
        <f>IF(VLOOKUP($A183,Resultaten!$A:$P,7,FALSE)&gt;32,1,IF(VLOOKUP($A183,Resultaten!$A:$P,7,FALSE)&gt;22,2,IF(VLOOKUP($A183,Resultaten!$A:$P,7,FALSE)&gt;10,3,IF(VLOOKUP($A183,Resultaten!$A:$P,7,FALSE)&gt;6,4,IF(VLOOKUP($A183,Resultaten!$A:$P,7,FALSE)="",0,5)))))</f>
        <v>5</v>
      </c>
      <c r="H183" s="38">
        <f>IF(VLOOKUP($A183,Resultaten!$A:$P,15,FALSE)&gt;32,5,IF(VLOOKUP($A183,Resultaten!$A:$P,15,FALSE)&gt;22,10,IF(VLOOKUP($A183,Resultaten!$A:$P,15,FALSE)&gt;10,15,IF(VLOOKUP($A183,Resultaten!$A:$P,15,FALSE)&gt;6,20,IF(VLOOKUP($A183,Resultaten!$A:$P,15,FALSE)="",0,25)))))</f>
        <v>15</v>
      </c>
      <c r="I183" s="38">
        <f>IF(VLOOKUP($A183,Resultaten!$A:$P,8,FALSE)&gt;32,1,IF(VLOOKUP($A183,Resultaten!$A:$P,8,FALSE)&gt;22,2,IF(VLOOKUP($A183,Resultaten!$A:$P,8,FALSE)&gt;10,3,IF(VLOOKUP($A183,Resultaten!$A:$P,8,FALSE)&gt;6,4,IF(VLOOKUP($A183,Resultaten!$A:$P,8,FALSE)="",0,5)))))</f>
        <v>5</v>
      </c>
      <c r="J183" s="38">
        <f>IF(ISERROR(VLOOKUP($A183,BNT!$A:$H,8,FALSE)=TRUE),0,IF(VLOOKUP($A183,BNT!$A:$H,8,FALSE)="JA",2,0))</f>
        <v>0</v>
      </c>
      <c r="K183" s="38">
        <f>IF(ISERROR(VLOOKUP($A183,BNT!$A:$H,6,FALSE)=TRUE),0,IF(VLOOKUP($A183,BNT!$A:$H,6,FALSE)="JA",1,0))</f>
        <v>0</v>
      </c>
      <c r="L183" s="52">
        <f t="shared" si="4"/>
        <v>71</v>
      </c>
      <c r="M183" s="12">
        <f>IF(VLOOKUP($A183,Resultaten!$A:$P,15,FALSE)&gt;32,5,IF(VLOOKUP($A183,Resultaten!$A:$P,15,FALSE)&gt;22,10,IF(VLOOKUP($A183,Resultaten!$A:$P,15,FALSE)&gt;10,15,IF(VLOOKUP($A183,Resultaten!$A:$P,15,FALSE)&gt;6,20,IF(VLOOKUP($A183,Resultaten!$A:$P,15,FALSE)="",0,25)))))</f>
        <v>15</v>
      </c>
      <c r="N183" s="12">
        <f>IF(VLOOKUP($A183,Resultaten!$A:$P,16,FALSE)&gt;32,5,IF(VLOOKUP($A183,Resultaten!$A:$P,16,FALSE)&gt;22,10,IF(VLOOKUP($A183,Resultaten!$A:$P,16,FALSE)&gt;10,15,IF(VLOOKUP($A183,Resultaten!$A:$P,16,FALSE)&gt;6,20,IF(VLOOKUP($A183,Resultaten!$A:$P,16,FALSE)="",0,25)))))</f>
        <v>20</v>
      </c>
      <c r="O183" s="12">
        <f>IF(VLOOKUP($A183,Resultaten!$A:$P,9,FALSE)&gt;32,2,IF(VLOOKUP($A183,Resultaten!$A:$P,9,FALSE)&gt;22,4,IF(VLOOKUP($A183,Resultaten!$A:$P,9,FALSE)&gt;10,6,IF(VLOOKUP($A183,Resultaten!$A:$P,9,FALSE)&gt;6,8,IF(VLOOKUP($A183,Resultaten!$A:$P,9,FALSE)="",0,10)))))</f>
        <v>0</v>
      </c>
      <c r="P183" s="12">
        <f>IF(ISERROR(VLOOKUP($A183,BNT!$A:$H,7,FALSE)=TRUE),0,IF(VLOOKUP($A183,BNT!$A:$H,7,FALSE)="JA",2,0))</f>
        <v>0</v>
      </c>
      <c r="Q183" s="14">
        <f t="shared" si="5"/>
        <v>61</v>
      </c>
    </row>
    <row r="184" spans="1:17" x14ac:dyDescent="0.25">
      <c r="A184" s="25">
        <v>2610</v>
      </c>
      <c r="B184" s="25" t="str">
        <f>VLOOKUP($A184,Para!$D$1:$E$996,2,FALSE)</f>
        <v>Boortmeerbeek &amp; Berg Bulldogs</v>
      </c>
      <c r="C184" s="18">
        <f>VLOOKUP($A184,'Score Algemeen'!$A$3:$S$968,5,FALSE)</f>
        <v>10</v>
      </c>
      <c r="D184" s="18">
        <f>VLOOKUP($A184,'Score Algemeen'!$A:$S,15,FALSE)</f>
        <v>2</v>
      </c>
      <c r="E184" s="18">
        <f>VLOOKUP($A184,'Score Algemeen'!$A:$S,19,FALSE)</f>
        <v>8</v>
      </c>
      <c r="F184" s="38">
        <f>IF(VLOOKUP($A184,Resultaten!$A:$P,14,FALSE)&gt;32,5,IF(VLOOKUP($A184,Resultaten!$A:$P,14,FALSE)&gt;22,10,IF(VLOOKUP($A184,Resultaten!$A:$P,14,FALSE)&gt;10,15,IF(VLOOKUP($A184,Resultaten!$A:$P,14,FALSE)&gt;6,20,IF(VLOOKUP($A184,Resultaten!$A:$P,14,FALSE)="",0,25)))))</f>
        <v>0</v>
      </c>
      <c r="G184" s="38">
        <f>IF(VLOOKUP($A184,Resultaten!$A:$P,7,FALSE)&gt;32,1,IF(VLOOKUP($A184,Resultaten!$A:$P,7,FALSE)&gt;22,2,IF(VLOOKUP($A184,Resultaten!$A:$P,7,FALSE)&gt;10,3,IF(VLOOKUP($A184,Resultaten!$A:$P,7,FALSE)&gt;6,4,IF(VLOOKUP($A184,Resultaten!$A:$P,7,FALSE)="",0,5)))))</f>
        <v>0</v>
      </c>
      <c r="H184" s="38">
        <f>IF(VLOOKUP($A184,Resultaten!$A:$P,15,FALSE)&gt;32,5,IF(VLOOKUP($A184,Resultaten!$A:$P,15,FALSE)&gt;22,10,IF(VLOOKUP($A184,Resultaten!$A:$P,15,FALSE)&gt;10,15,IF(VLOOKUP($A184,Resultaten!$A:$P,15,FALSE)&gt;6,20,IF(VLOOKUP($A184,Resultaten!$A:$P,15,FALSE)="",0,25)))))</f>
        <v>0</v>
      </c>
      <c r="I184" s="38">
        <f>IF(VLOOKUP($A184,Resultaten!$A:$P,8,FALSE)&gt;32,1,IF(VLOOKUP($A184,Resultaten!$A:$P,8,FALSE)&gt;22,2,IF(VLOOKUP($A184,Resultaten!$A:$P,8,FALSE)&gt;10,3,IF(VLOOKUP($A184,Resultaten!$A:$P,8,FALSE)&gt;6,4,IF(VLOOKUP($A184,Resultaten!$A:$P,8,FALSE)="",0,5)))))</f>
        <v>0</v>
      </c>
      <c r="J184" s="38">
        <f>IF(ISERROR(VLOOKUP($A184,BNT!$A:$H,8,FALSE)=TRUE),0,IF(VLOOKUP($A184,BNT!$A:$H,8,FALSE)="JA",2,0))</f>
        <v>0</v>
      </c>
      <c r="K184" s="38">
        <f>IF(ISERROR(VLOOKUP($A184,BNT!$A:$H,6,FALSE)=TRUE),0,IF(VLOOKUP($A184,BNT!$A:$H,6,FALSE)="JA",1,0))</f>
        <v>0</v>
      </c>
      <c r="L184" s="52">
        <f t="shared" si="4"/>
        <v>20</v>
      </c>
      <c r="M184" s="12">
        <f>IF(VLOOKUP($A184,Resultaten!$A:$P,15,FALSE)&gt;32,5,IF(VLOOKUP($A184,Resultaten!$A:$P,15,FALSE)&gt;22,10,IF(VLOOKUP($A184,Resultaten!$A:$P,15,FALSE)&gt;10,15,IF(VLOOKUP($A184,Resultaten!$A:$P,15,FALSE)&gt;6,20,IF(VLOOKUP($A184,Resultaten!$A:$P,15,FALSE)="",0,25)))))</f>
        <v>0</v>
      </c>
      <c r="N184" s="12">
        <f>IF(VLOOKUP($A184,Resultaten!$A:$P,16,FALSE)&gt;32,5,IF(VLOOKUP($A184,Resultaten!$A:$P,16,FALSE)&gt;22,10,IF(VLOOKUP($A184,Resultaten!$A:$P,16,FALSE)&gt;10,15,IF(VLOOKUP($A184,Resultaten!$A:$P,16,FALSE)&gt;6,20,IF(VLOOKUP($A184,Resultaten!$A:$P,16,FALSE)="",0,25)))))</f>
        <v>0</v>
      </c>
      <c r="O184" s="12">
        <f>IF(VLOOKUP($A184,Resultaten!$A:$P,9,FALSE)&gt;32,2,IF(VLOOKUP($A184,Resultaten!$A:$P,9,FALSE)&gt;22,4,IF(VLOOKUP($A184,Resultaten!$A:$P,9,FALSE)&gt;10,6,IF(VLOOKUP($A184,Resultaten!$A:$P,9,FALSE)&gt;6,8,IF(VLOOKUP($A184,Resultaten!$A:$P,9,FALSE)="",0,10)))))</f>
        <v>0</v>
      </c>
      <c r="P184" s="12">
        <f>IF(ISERROR(VLOOKUP($A184,BNT!$A:$H,7,FALSE)=TRUE),0,IF(VLOOKUP($A184,BNT!$A:$H,7,FALSE)="JA",2,0))</f>
        <v>0</v>
      </c>
      <c r="Q184" s="14">
        <f t="shared" si="5"/>
        <v>20</v>
      </c>
    </row>
    <row r="185" spans="1:17" x14ac:dyDescent="0.25">
      <c r="A185" s="25">
        <v>2614</v>
      </c>
      <c r="B185" s="25" t="str">
        <f>VLOOKUP($A185,Para!$D$1:$E$996,2,FALSE)</f>
        <v>Basket SKT Ieper</v>
      </c>
      <c r="C185" s="18">
        <f>VLOOKUP($A185,'Score Algemeen'!$A$3:$S$968,5,FALSE)</f>
        <v>10</v>
      </c>
      <c r="D185" s="18">
        <f>VLOOKUP($A185,'Score Algemeen'!$A:$S,15,FALSE)</f>
        <v>10</v>
      </c>
      <c r="E185" s="18">
        <f>VLOOKUP($A185,'Score Algemeen'!$A:$S,19,FALSE)</f>
        <v>8</v>
      </c>
      <c r="F185" s="38">
        <f>IF(VLOOKUP($A185,Resultaten!$A:$P,14,FALSE)&gt;32,5,IF(VLOOKUP($A185,Resultaten!$A:$P,14,FALSE)&gt;22,10,IF(VLOOKUP($A185,Resultaten!$A:$P,14,FALSE)&gt;10,15,IF(VLOOKUP($A185,Resultaten!$A:$P,14,FALSE)&gt;6,20,IF(VLOOKUP($A185,Resultaten!$A:$P,14,FALSE)="",0,25)))))</f>
        <v>5</v>
      </c>
      <c r="G185" s="38">
        <f>IF(VLOOKUP($A185,Resultaten!$A:$P,7,FALSE)&gt;32,1,IF(VLOOKUP($A185,Resultaten!$A:$P,7,FALSE)&gt;22,2,IF(VLOOKUP($A185,Resultaten!$A:$P,7,FALSE)&gt;10,3,IF(VLOOKUP($A185,Resultaten!$A:$P,7,FALSE)&gt;6,4,IF(VLOOKUP($A185,Resultaten!$A:$P,7,FALSE)="",0,5)))))</f>
        <v>4</v>
      </c>
      <c r="H185" s="38">
        <f>IF(VLOOKUP($A185,Resultaten!$A:$P,15,FALSE)&gt;32,5,IF(VLOOKUP($A185,Resultaten!$A:$P,15,FALSE)&gt;22,10,IF(VLOOKUP($A185,Resultaten!$A:$P,15,FALSE)&gt;10,15,IF(VLOOKUP($A185,Resultaten!$A:$P,15,FALSE)&gt;6,20,IF(VLOOKUP($A185,Resultaten!$A:$P,15,FALSE)="",0,25)))))</f>
        <v>15</v>
      </c>
      <c r="I185" s="38">
        <f>IF(VLOOKUP($A185,Resultaten!$A:$P,8,FALSE)&gt;32,1,IF(VLOOKUP($A185,Resultaten!$A:$P,8,FALSE)&gt;22,2,IF(VLOOKUP($A185,Resultaten!$A:$P,8,FALSE)&gt;10,3,IF(VLOOKUP($A185,Resultaten!$A:$P,8,FALSE)&gt;6,4,IF(VLOOKUP($A185,Resultaten!$A:$P,8,FALSE)="",0,5)))))</f>
        <v>2</v>
      </c>
      <c r="J185" s="38">
        <f>IF(ISERROR(VLOOKUP($A185,BNT!$A:$H,8,FALSE)=TRUE),0,IF(VLOOKUP($A185,BNT!$A:$H,8,FALSE)="JA",2,0))</f>
        <v>0</v>
      </c>
      <c r="K185" s="38">
        <f>IF(ISERROR(VLOOKUP($A185,BNT!$A:$H,6,FALSE)=TRUE),0,IF(VLOOKUP($A185,BNT!$A:$H,6,FALSE)="JA",1,0))</f>
        <v>0</v>
      </c>
      <c r="L185" s="52">
        <f t="shared" si="4"/>
        <v>54</v>
      </c>
      <c r="M185" s="12">
        <f>IF(VLOOKUP($A185,Resultaten!$A:$P,15,FALSE)&gt;32,5,IF(VLOOKUP($A185,Resultaten!$A:$P,15,FALSE)&gt;22,10,IF(VLOOKUP($A185,Resultaten!$A:$P,15,FALSE)&gt;10,15,IF(VLOOKUP($A185,Resultaten!$A:$P,15,FALSE)&gt;6,20,IF(VLOOKUP($A185,Resultaten!$A:$P,15,FALSE)="",0,25)))))</f>
        <v>15</v>
      </c>
      <c r="N185" s="12">
        <f>IF(VLOOKUP($A185,Resultaten!$A:$P,16,FALSE)&gt;32,5,IF(VLOOKUP($A185,Resultaten!$A:$P,16,FALSE)&gt;22,10,IF(VLOOKUP($A185,Resultaten!$A:$P,16,FALSE)&gt;10,15,IF(VLOOKUP($A185,Resultaten!$A:$P,16,FALSE)&gt;6,20,IF(VLOOKUP($A185,Resultaten!$A:$P,16,FALSE)="",0,25)))))</f>
        <v>5</v>
      </c>
      <c r="O185" s="12">
        <f>IF(VLOOKUP($A185,Resultaten!$A:$P,9,FALSE)&gt;32,2,IF(VLOOKUP($A185,Resultaten!$A:$P,9,FALSE)&gt;22,4,IF(VLOOKUP($A185,Resultaten!$A:$P,9,FALSE)&gt;10,6,IF(VLOOKUP($A185,Resultaten!$A:$P,9,FALSE)&gt;6,8,IF(VLOOKUP($A185,Resultaten!$A:$P,9,FALSE)="",0,10)))))</f>
        <v>0</v>
      </c>
      <c r="P185" s="12">
        <f>IF(ISERROR(VLOOKUP($A185,BNT!$A:$H,7,FALSE)=TRUE),0,IF(VLOOKUP($A185,BNT!$A:$H,7,FALSE)="JA",2,0))</f>
        <v>0</v>
      </c>
      <c r="Q185" s="14">
        <f t="shared" si="5"/>
        <v>48</v>
      </c>
    </row>
    <row r="186" spans="1:17" x14ac:dyDescent="0.25">
      <c r="A186" s="25">
        <v>2626</v>
      </c>
      <c r="B186" s="25" t="str">
        <f>VLOOKUP($A186,Para!$D$1:$E$996,2,FALSE)</f>
        <v>Carrefour Market Basket Blankenberge</v>
      </c>
      <c r="C186" s="18">
        <f>VLOOKUP($A186,'Score Algemeen'!$A$3:$S$968,5,FALSE)</f>
        <v>10</v>
      </c>
      <c r="D186" s="18">
        <f>VLOOKUP($A186,'Score Algemeen'!$A:$S,15,FALSE)</f>
        <v>3</v>
      </c>
      <c r="E186" s="18">
        <f>VLOOKUP($A186,'Score Algemeen'!$A:$S,19,FALSE)</f>
        <v>8</v>
      </c>
      <c r="F186" s="38">
        <f>IF(VLOOKUP($A186,Resultaten!$A:$P,14,FALSE)&gt;32,5,IF(VLOOKUP($A186,Resultaten!$A:$P,14,FALSE)&gt;22,10,IF(VLOOKUP($A186,Resultaten!$A:$P,14,FALSE)&gt;10,15,IF(VLOOKUP($A186,Resultaten!$A:$P,14,FALSE)&gt;6,20,IF(VLOOKUP($A186,Resultaten!$A:$P,14,FALSE)="",0,25)))))</f>
        <v>0</v>
      </c>
      <c r="G186" s="38">
        <f>IF(VLOOKUP($A186,Resultaten!$A:$P,7,FALSE)&gt;32,1,IF(VLOOKUP($A186,Resultaten!$A:$P,7,FALSE)&gt;22,2,IF(VLOOKUP($A186,Resultaten!$A:$P,7,FALSE)&gt;10,3,IF(VLOOKUP($A186,Resultaten!$A:$P,7,FALSE)&gt;6,4,IF(VLOOKUP($A186,Resultaten!$A:$P,7,FALSE)="",0,5)))))</f>
        <v>0</v>
      </c>
      <c r="H186" s="38">
        <f>IF(VLOOKUP($A186,Resultaten!$A:$P,15,FALSE)&gt;32,5,IF(VLOOKUP($A186,Resultaten!$A:$P,15,FALSE)&gt;22,10,IF(VLOOKUP($A186,Resultaten!$A:$P,15,FALSE)&gt;10,15,IF(VLOOKUP($A186,Resultaten!$A:$P,15,FALSE)&gt;6,20,IF(VLOOKUP($A186,Resultaten!$A:$P,15,FALSE)="",0,25)))))</f>
        <v>5</v>
      </c>
      <c r="I186" s="38">
        <f>IF(VLOOKUP($A186,Resultaten!$A:$P,8,FALSE)&gt;32,1,IF(VLOOKUP($A186,Resultaten!$A:$P,8,FALSE)&gt;22,2,IF(VLOOKUP($A186,Resultaten!$A:$P,8,FALSE)&gt;10,3,IF(VLOOKUP($A186,Resultaten!$A:$P,8,FALSE)&gt;6,4,IF(VLOOKUP($A186,Resultaten!$A:$P,8,FALSE)="",0,5)))))</f>
        <v>0</v>
      </c>
      <c r="J186" s="38">
        <f>IF(ISERROR(VLOOKUP($A186,BNT!$A:$H,8,FALSE)=TRUE),0,IF(VLOOKUP($A186,BNT!$A:$H,8,FALSE)="JA",2,0))</f>
        <v>0</v>
      </c>
      <c r="K186" s="38">
        <f>IF(ISERROR(VLOOKUP($A186,BNT!$A:$H,6,FALSE)=TRUE),0,IF(VLOOKUP($A186,BNT!$A:$H,6,FALSE)="JA",1,0))</f>
        <v>0</v>
      </c>
      <c r="L186" s="52">
        <f t="shared" si="4"/>
        <v>26</v>
      </c>
      <c r="M186" s="12">
        <f>IF(VLOOKUP($A186,Resultaten!$A:$P,15,FALSE)&gt;32,5,IF(VLOOKUP($A186,Resultaten!$A:$P,15,FALSE)&gt;22,10,IF(VLOOKUP($A186,Resultaten!$A:$P,15,FALSE)&gt;10,15,IF(VLOOKUP($A186,Resultaten!$A:$P,15,FALSE)&gt;6,20,IF(VLOOKUP($A186,Resultaten!$A:$P,15,FALSE)="",0,25)))))</f>
        <v>5</v>
      </c>
      <c r="N186" s="12">
        <f>IF(VLOOKUP($A186,Resultaten!$A:$P,16,FALSE)&gt;32,5,IF(VLOOKUP($A186,Resultaten!$A:$P,16,FALSE)&gt;22,10,IF(VLOOKUP($A186,Resultaten!$A:$P,16,FALSE)&gt;10,15,IF(VLOOKUP($A186,Resultaten!$A:$P,16,FALSE)&gt;6,20,IF(VLOOKUP($A186,Resultaten!$A:$P,16,FALSE)="",0,25)))))</f>
        <v>0</v>
      </c>
      <c r="O186" s="12">
        <f>IF(VLOOKUP($A186,Resultaten!$A:$P,9,FALSE)&gt;32,2,IF(VLOOKUP($A186,Resultaten!$A:$P,9,FALSE)&gt;22,4,IF(VLOOKUP($A186,Resultaten!$A:$P,9,FALSE)&gt;10,6,IF(VLOOKUP($A186,Resultaten!$A:$P,9,FALSE)&gt;6,8,IF(VLOOKUP($A186,Resultaten!$A:$P,9,FALSE)="",0,10)))))</f>
        <v>0</v>
      </c>
      <c r="P186" s="12">
        <f>IF(ISERROR(VLOOKUP($A186,BNT!$A:$H,7,FALSE)=TRUE),0,IF(VLOOKUP($A186,BNT!$A:$H,7,FALSE)="JA",2,0))</f>
        <v>0</v>
      </c>
      <c r="Q186" s="14">
        <f t="shared" si="5"/>
        <v>26</v>
      </c>
    </row>
    <row r="187" spans="1:17" x14ac:dyDescent="0.25">
      <c r="A187" s="25">
        <v>5002</v>
      </c>
      <c r="B187" s="25" t="str">
        <f>VLOOKUP($A187,Para!$D$1:$E$996,2,FALSE)</f>
        <v>Willibies Antwerpen</v>
      </c>
      <c r="C187" s="18">
        <f>VLOOKUP($A187,'Score Algemeen'!$A$3:$S$968,5,FALSE)</f>
        <v>10</v>
      </c>
      <c r="D187" s="18">
        <f>VLOOKUP($A187,'Score Algemeen'!$A:$S,15,FALSE)</f>
        <v>3</v>
      </c>
      <c r="E187" s="18">
        <f>VLOOKUP($A187,'Score Algemeen'!$A:$S,19,FALSE)</f>
        <v>5</v>
      </c>
      <c r="F187" s="38">
        <f>IF(VLOOKUP($A187,Resultaten!$A:$P,14,FALSE)&gt;32,5,IF(VLOOKUP($A187,Resultaten!$A:$P,14,FALSE)&gt;22,10,IF(VLOOKUP($A187,Resultaten!$A:$P,14,FALSE)&gt;10,15,IF(VLOOKUP($A187,Resultaten!$A:$P,14,FALSE)&gt;6,20,IF(VLOOKUP($A187,Resultaten!$A:$P,14,FALSE)="",0,25)))))</f>
        <v>0</v>
      </c>
      <c r="G187" s="38">
        <f>IF(VLOOKUP($A187,Resultaten!$A:$P,7,FALSE)&gt;32,1,IF(VLOOKUP($A187,Resultaten!$A:$P,7,FALSE)&gt;22,2,IF(VLOOKUP($A187,Resultaten!$A:$P,7,FALSE)&gt;10,3,IF(VLOOKUP($A187,Resultaten!$A:$P,7,FALSE)&gt;6,4,IF(VLOOKUP($A187,Resultaten!$A:$P,7,FALSE)="",0,5)))))</f>
        <v>0</v>
      </c>
      <c r="H187" s="38">
        <f>IF(VLOOKUP($A187,Resultaten!$A:$P,15,FALSE)&gt;32,5,IF(VLOOKUP($A187,Resultaten!$A:$P,15,FALSE)&gt;22,10,IF(VLOOKUP($A187,Resultaten!$A:$P,15,FALSE)&gt;10,15,IF(VLOOKUP($A187,Resultaten!$A:$P,15,FALSE)&gt;6,20,IF(VLOOKUP($A187,Resultaten!$A:$P,15,FALSE)="",0,25)))))</f>
        <v>0</v>
      </c>
      <c r="I187" s="38">
        <f>IF(VLOOKUP($A187,Resultaten!$A:$P,8,FALSE)&gt;32,1,IF(VLOOKUP($A187,Resultaten!$A:$P,8,FALSE)&gt;22,2,IF(VLOOKUP($A187,Resultaten!$A:$P,8,FALSE)&gt;10,3,IF(VLOOKUP($A187,Resultaten!$A:$P,8,FALSE)&gt;6,4,IF(VLOOKUP($A187,Resultaten!$A:$P,8,FALSE)="",0,5)))))</f>
        <v>0</v>
      </c>
      <c r="J187" s="38">
        <f>IF(ISERROR(VLOOKUP($A187,BNT!$A:$H,8,FALSE)=TRUE),0,IF(VLOOKUP($A187,BNT!$A:$H,8,FALSE)="JA",2,0))</f>
        <v>0</v>
      </c>
      <c r="K187" s="38">
        <f>IF(ISERROR(VLOOKUP($A187,BNT!$A:$H,6,FALSE)=TRUE),0,IF(VLOOKUP($A187,BNT!$A:$H,6,FALSE)="JA",1,0))</f>
        <v>0</v>
      </c>
      <c r="L187" s="52">
        <f t="shared" si="4"/>
        <v>18</v>
      </c>
      <c r="M187" s="12">
        <f>IF(VLOOKUP($A187,Resultaten!$A:$P,15,FALSE)&gt;32,5,IF(VLOOKUP($A187,Resultaten!$A:$P,15,FALSE)&gt;22,10,IF(VLOOKUP($A187,Resultaten!$A:$P,15,FALSE)&gt;10,15,IF(VLOOKUP($A187,Resultaten!$A:$P,15,FALSE)&gt;6,20,IF(VLOOKUP($A187,Resultaten!$A:$P,15,FALSE)="",0,25)))))</f>
        <v>0</v>
      </c>
      <c r="N187" s="12">
        <f>IF(VLOOKUP($A187,Resultaten!$A:$P,16,FALSE)&gt;32,5,IF(VLOOKUP($A187,Resultaten!$A:$P,16,FALSE)&gt;22,10,IF(VLOOKUP($A187,Resultaten!$A:$P,16,FALSE)&gt;10,15,IF(VLOOKUP($A187,Resultaten!$A:$P,16,FALSE)&gt;6,20,IF(VLOOKUP($A187,Resultaten!$A:$P,16,FALSE)="",0,25)))))</f>
        <v>0</v>
      </c>
      <c r="O187" s="12">
        <f>IF(VLOOKUP($A187,Resultaten!$A:$P,9,FALSE)&gt;32,2,IF(VLOOKUP($A187,Resultaten!$A:$P,9,FALSE)&gt;22,4,IF(VLOOKUP($A187,Resultaten!$A:$P,9,FALSE)&gt;10,6,IF(VLOOKUP($A187,Resultaten!$A:$P,9,FALSE)&gt;6,8,IF(VLOOKUP($A187,Resultaten!$A:$P,9,FALSE)="",0,10)))))</f>
        <v>0</v>
      </c>
      <c r="P187" s="12">
        <f>IF(ISERROR(VLOOKUP($A187,BNT!$A:$H,7,FALSE)=TRUE),0,IF(VLOOKUP($A187,BNT!$A:$H,7,FALSE)="JA",2,0))</f>
        <v>0</v>
      </c>
      <c r="Q187" s="14">
        <f t="shared" si="5"/>
        <v>18</v>
      </c>
    </row>
    <row r="188" spans="1:17" x14ac:dyDescent="0.25">
      <c r="A188" s="25">
        <v>5004</v>
      </c>
      <c r="B188" s="25" t="str">
        <f>VLOOKUP($A188,Para!$D$1:$E$996,2,FALSE)</f>
        <v>Avanti Brugge Dames</v>
      </c>
      <c r="C188" s="18">
        <f>VLOOKUP($A188,'Score Algemeen'!$A$3:$S$968,5,FALSE)</f>
        <v>10</v>
      </c>
      <c r="D188" s="18">
        <f>VLOOKUP($A188,'Score Algemeen'!$A:$S,15,FALSE)</f>
        <v>8</v>
      </c>
      <c r="E188" s="18">
        <f>VLOOKUP($A188,'Score Algemeen'!$A:$S,19,FALSE)</f>
        <v>8</v>
      </c>
      <c r="F188" s="38">
        <f>IF(VLOOKUP($A188,Resultaten!$A:$P,14,FALSE)&gt;32,5,IF(VLOOKUP($A188,Resultaten!$A:$P,14,FALSE)&gt;22,10,IF(VLOOKUP($A188,Resultaten!$A:$P,14,FALSE)&gt;10,15,IF(VLOOKUP($A188,Resultaten!$A:$P,14,FALSE)&gt;6,20,IF(VLOOKUP($A188,Resultaten!$A:$P,14,FALSE)="",0,25)))))</f>
        <v>10</v>
      </c>
      <c r="G188" s="38">
        <f>IF(VLOOKUP($A188,Resultaten!$A:$P,7,FALSE)&gt;32,1,IF(VLOOKUP($A188,Resultaten!$A:$P,7,FALSE)&gt;22,2,IF(VLOOKUP($A188,Resultaten!$A:$P,7,FALSE)&gt;10,3,IF(VLOOKUP($A188,Resultaten!$A:$P,7,FALSE)&gt;6,4,IF(VLOOKUP($A188,Resultaten!$A:$P,7,FALSE)="",0,5)))))</f>
        <v>4</v>
      </c>
      <c r="H188" s="38">
        <f>IF(VLOOKUP($A188,Resultaten!$A:$P,15,FALSE)&gt;32,5,IF(VLOOKUP($A188,Resultaten!$A:$P,15,FALSE)&gt;22,10,IF(VLOOKUP($A188,Resultaten!$A:$P,15,FALSE)&gt;10,15,IF(VLOOKUP($A188,Resultaten!$A:$P,15,FALSE)&gt;6,20,IF(VLOOKUP($A188,Resultaten!$A:$P,15,FALSE)="",0,25)))))</f>
        <v>5</v>
      </c>
      <c r="I188" s="38">
        <f>IF(VLOOKUP($A188,Resultaten!$A:$P,8,FALSE)&gt;32,1,IF(VLOOKUP($A188,Resultaten!$A:$P,8,FALSE)&gt;22,2,IF(VLOOKUP($A188,Resultaten!$A:$P,8,FALSE)&gt;10,3,IF(VLOOKUP($A188,Resultaten!$A:$P,8,FALSE)&gt;6,4,IF(VLOOKUP($A188,Resultaten!$A:$P,8,FALSE)="",0,5)))))</f>
        <v>1</v>
      </c>
      <c r="J188" s="38">
        <f>IF(ISERROR(VLOOKUP($A188,BNT!$A:$H,8,FALSE)=TRUE),0,IF(VLOOKUP($A188,BNT!$A:$H,8,FALSE)="JA",2,0))</f>
        <v>0</v>
      </c>
      <c r="K188" s="38">
        <f>IF(ISERROR(VLOOKUP($A188,BNT!$A:$H,6,FALSE)=TRUE),0,IF(VLOOKUP($A188,BNT!$A:$H,6,FALSE)="JA",1,0))</f>
        <v>0</v>
      </c>
      <c r="L188" s="52">
        <f t="shared" si="4"/>
        <v>46</v>
      </c>
      <c r="M188" s="12">
        <f>IF(VLOOKUP($A188,Resultaten!$A:$P,15,FALSE)&gt;32,5,IF(VLOOKUP($A188,Resultaten!$A:$P,15,FALSE)&gt;22,10,IF(VLOOKUP($A188,Resultaten!$A:$P,15,FALSE)&gt;10,15,IF(VLOOKUP($A188,Resultaten!$A:$P,15,FALSE)&gt;6,20,IF(VLOOKUP($A188,Resultaten!$A:$P,15,FALSE)="",0,25)))))</f>
        <v>5</v>
      </c>
      <c r="N188" s="12">
        <f>IF(VLOOKUP($A188,Resultaten!$A:$P,16,FALSE)&gt;32,5,IF(VLOOKUP($A188,Resultaten!$A:$P,16,FALSE)&gt;22,10,IF(VLOOKUP($A188,Resultaten!$A:$P,16,FALSE)&gt;10,15,IF(VLOOKUP($A188,Resultaten!$A:$P,16,FALSE)&gt;6,20,IF(VLOOKUP($A188,Resultaten!$A:$P,16,FALSE)="",0,25)))))</f>
        <v>0</v>
      </c>
      <c r="O188" s="12">
        <f>IF(VLOOKUP($A188,Resultaten!$A:$P,9,FALSE)&gt;32,2,IF(VLOOKUP($A188,Resultaten!$A:$P,9,FALSE)&gt;22,4,IF(VLOOKUP($A188,Resultaten!$A:$P,9,FALSE)&gt;10,6,IF(VLOOKUP($A188,Resultaten!$A:$P,9,FALSE)&gt;6,8,IF(VLOOKUP($A188,Resultaten!$A:$P,9,FALSE)="",0,10)))))</f>
        <v>8</v>
      </c>
      <c r="P188" s="12">
        <f>IF(ISERROR(VLOOKUP($A188,BNT!$A:$H,7,FALSE)=TRUE),0,IF(VLOOKUP($A188,BNT!$A:$H,7,FALSE)="JA",2,0))</f>
        <v>0</v>
      </c>
      <c r="Q188" s="14">
        <f t="shared" si="5"/>
        <v>39</v>
      </c>
    </row>
    <row r="189" spans="1:17" x14ac:dyDescent="0.25">
      <c r="A189" s="25">
        <v>5005</v>
      </c>
      <c r="B189" s="25" t="str">
        <f>VLOOKUP($A189,Para!$D$1:$E$996,2,FALSE)</f>
        <v>Basket Groot Zemst</v>
      </c>
      <c r="C189" s="18">
        <f>VLOOKUP($A189,'Score Algemeen'!$A$3:$S$968,5,FALSE)</f>
        <v>10</v>
      </c>
      <c r="D189" s="18">
        <f>VLOOKUP($A189,'Score Algemeen'!$A:$S,15,FALSE)</f>
        <v>3</v>
      </c>
      <c r="E189" s="18">
        <f>VLOOKUP($A189,'Score Algemeen'!$A:$S,19,FALSE)</f>
        <v>6</v>
      </c>
      <c r="F189" s="38">
        <f>IF(VLOOKUP($A189,Resultaten!$A:$P,14,FALSE)&gt;32,5,IF(VLOOKUP($A189,Resultaten!$A:$P,14,FALSE)&gt;22,10,IF(VLOOKUP($A189,Resultaten!$A:$P,14,FALSE)&gt;10,15,IF(VLOOKUP($A189,Resultaten!$A:$P,14,FALSE)&gt;6,20,IF(VLOOKUP($A189,Resultaten!$A:$P,14,FALSE)="",0,25)))))</f>
        <v>0</v>
      </c>
      <c r="G189" s="38">
        <f>IF(VLOOKUP($A189,Resultaten!$A:$P,7,FALSE)&gt;32,1,IF(VLOOKUP($A189,Resultaten!$A:$P,7,FALSE)&gt;22,2,IF(VLOOKUP($A189,Resultaten!$A:$P,7,FALSE)&gt;10,3,IF(VLOOKUP($A189,Resultaten!$A:$P,7,FALSE)&gt;6,4,IF(VLOOKUP($A189,Resultaten!$A:$P,7,FALSE)="",0,5)))))</f>
        <v>0</v>
      </c>
      <c r="H189" s="38">
        <f>IF(VLOOKUP($A189,Resultaten!$A:$P,15,FALSE)&gt;32,5,IF(VLOOKUP($A189,Resultaten!$A:$P,15,FALSE)&gt;22,10,IF(VLOOKUP($A189,Resultaten!$A:$P,15,FALSE)&gt;10,15,IF(VLOOKUP($A189,Resultaten!$A:$P,15,FALSE)&gt;6,20,IF(VLOOKUP($A189,Resultaten!$A:$P,15,FALSE)="",0,25)))))</f>
        <v>0</v>
      </c>
      <c r="I189" s="38">
        <f>IF(VLOOKUP($A189,Resultaten!$A:$P,8,FALSE)&gt;32,1,IF(VLOOKUP($A189,Resultaten!$A:$P,8,FALSE)&gt;22,2,IF(VLOOKUP($A189,Resultaten!$A:$P,8,FALSE)&gt;10,3,IF(VLOOKUP($A189,Resultaten!$A:$P,8,FALSE)&gt;6,4,IF(VLOOKUP($A189,Resultaten!$A:$P,8,FALSE)="",0,5)))))</f>
        <v>0</v>
      </c>
      <c r="J189" s="38">
        <f>IF(ISERROR(VLOOKUP($A189,BNT!$A:$H,8,FALSE)=TRUE),0,IF(VLOOKUP($A189,BNT!$A:$H,8,FALSE)="JA",2,0))</f>
        <v>0</v>
      </c>
      <c r="K189" s="38">
        <f>IF(ISERROR(VLOOKUP($A189,BNT!$A:$H,6,FALSE)=TRUE),0,IF(VLOOKUP($A189,BNT!$A:$H,6,FALSE)="JA",1,0))</f>
        <v>0</v>
      </c>
      <c r="L189" s="52">
        <f t="shared" si="4"/>
        <v>19</v>
      </c>
      <c r="M189" s="12">
        <f>IF(VLOOKUP($A189,Resultaten!$A:$P,15,FALSE)&gt;32,5,IF(VLOOKUP($A189,Resultaten!$A:$P,15,FALSE)&gt;22,10,IF(VLOOKUP($A189,Resultaten!$A:$P,15,FALSE)&gt;10,15,IF(VLOOKUP($A189,Resultaten!$A:$P,15,FALSE)&gt;6,20,IF(VLOOKUP($A189,Resultaten!$A:$P,15,FALSE)="",0,25)))))</f>
        <v>0</v>
      </c>
      <c r="N189" s="12">
        <f>IF(VLOOKUP($A189,Resultaten!$A:$P,16,FALSE)&gt;32,5,IF(VLOOKUP($A189,Resultaten!$A:$P,16,FALSE)&gt;22,10,IF(VLOOKUP($A189,Resultaten!$A:$P,16,FALSE)&gt;10,15,IF(VLOOKUP($A189,Resultaten!$A:$P,16,FALSE)&gt;6,20,IF(VLOOKUP($A189,Resultaten!$A:$P,16,FALSE)="",0,25)))))</f>
        <v>5</v>
      </c>
      <c r="O189" s="12">
        <f>IF(VLOOKUP($A189,Resultaten!$A:$P,9,FALSE)&gt;32,2,IF(VLOOKUP($A189,Resultaten!$A:$P,9,FALSE)&gt;22,4,IF(VLOOKUP($A189,Resultaten!$A:$P,9,FALSE)&gt;10,6,IF(VLOOKUP($A189,Resultaten!$A:$P,9,FALSE)&gt;6,8,IF(VLOOKUP($A189,Resultaten!$A:$P,9,FALSE)="",0,10)))))</f>
        <v>2</v>
      </c>
      <c r="P189" s="12">
        <f>IF(ISERROR(VLOOKUP($A189,BNT!$A:$H,7,FALSE)=TRUE),0,IF(VLOOKUP($A189,BNT!$A:$H,7,FALSE)="JA",2,0))</f>
        <v>0</v>
      </c>
      <c r="Q189" s="14">
        <f t="shared" si="5"/>
        <v>26</v>
      </c>
    </row>
    <row r="190" spans="1:17" x14ac:dyDescent="0.25">
      <c r="A190" s="25">
        <v>5007</v>
      </c>
      <c r="B190" s="25" t="str">
        <f>VLOOKUP($A190,Para!$D$1:$E$996,2,FALSE)</f>
        <v>BC Delrue JP Oostende</v>
      </c>
      <c r="C190" s="18">
        <f>VLOOKUP($A190,'Score Algemeen'!$A$3:$S$968,5,FALSE)</f>
        <v>10</v>
      </c>
      <c r="D190" s="18">
        <f>VLOOKUP($A190,'Score Algemeen'!$A:$S,15,FALSE)</f>
        <v>1</v>
      </c>
      <c r="E190" s="18">
        <f>VLOOKUP($A190,'Score Algemeen'!$A:$S,19,FALSE)</f>
        <v>1</v>
      </c>
      <c r="F190" s="38">
        <f>IF(VLOOKUP($A190,Resultaten!$A:$P,14,FALSE)&gt;32,5,IF(VLOOKUP($A190,Resultaten!$A:$P,14,FALSE)&gt;22,10,IF(VLOOKUP($A190,Resultaten!$A:$P,14,FALSE)&gt;10,15,IF(VLOOKUP($A190,Resultaten!$A:$P,14,FALSE)&gt;6,20,IF(VLOOKUP($A190,Resultaten!$A:$P,14,FALSE)="",0,25)))))</f>
        <v>0</v>
      </c>
      <c r="G190" s="38">
        <f>IF(VLOOKUP($A190,Resultaten!$A:$P,7,FALSE)&gt;32,1,IF(VLOOKUP($A190,Resultaten!$A:$P,7,FALSE)&gt;22,2,IF(VLOOKUP($A190,Resultaten!$A:$P,7,FALSE)&gt;10,3,IF(VLOOKUP($A190,Resultaten!$A:$P,7,FALSE)&gt;6,4,IF(VLOOKUP($A190,Resultaten!$A:$P,7,FALSE)="",0,5)))))</f>
        <v>0</v>
      </c>
      <c r="H190" s="38">
        <f>IF(VLOOKUP($A190,Resultaten!$A:$P,15,FALSE)&gt;32,5,IF(VLOOKUP($A190,Resultaten!$A:$P,15,FALSE)&gt;22,10,IF(VLOOKUP($A190,Resultaten!$A:$P,15,FALSE)&gt;10,15,IF(VLOOKUP($A190,Resultaten!$A:$P,15,FALSE)&gt;6,20,IF(VLOOKUP($A190,Resultaten!$A:$P,15,FALSE)="",0,25)))))</f>
        <v>0</v>
      </c>
      <c r="I190" s="38">
        <f>IF(VLOOKUP($A190,Resultaten!$A:$P,8,FALSE)&gt;32,1,IF(VLOOKUP($A190,Resultaten!$A:$P,8,FALSE)&gt;22,2,IF(VLOOKUP($A190,Resultaten!$A:$P,8,FALSE)&gt;10,3,IF(VLOOKUP($A190,Resultaten!$A:$P,8,FALSE)&gt;6,4,IF(VLOOKUP($A190,Resultaten!$A:$P,8,FALSE)="",0,5)))))</f>
        <v>0</v>
      </c>
      <c r="J190" s="38">
        <f>IF(ISERROR(VLOOKUP($A190,BNT!$A:$H,8,FALSE)=TRUE),0,IF(VLOOKUP($A190,BNT!$A:$H,8,FALSE)="JA",2,0))</f>
        <v>0</v>
      </c>
      <c r="K190" s="38">
        <f>IF(ISERROR(VLOOKUP($A190,BNT!$A:$H,6,FALSE)=TRUE),0,IF(VLOOKUP($A190,BNT!$A:$H,6,FALSE)="JA",1,0))</f>
        <v>0</v>
      </c>
      <c r="L190" s="52">
        <f t="shared" si="4"/>
        <v>12</v>
      </c>
      <c r="M190" s="12">
        <f>IF(VLOOKUP($A190,Resultaten!$A:$P,15,FALSE)&gt;32,5,IF(VLOOKUP($A190,Resultaten!$A:$P,15,FALSE)&gt;22,10,IF(VLOOKUP($A190,Resultaten!$A:$P,15,FALSE)&gt;10,15,IF(VLOOKUP($A190,Resultaten!$A:$P,15,FALSE)&gt;6,20,IF(VLOOKUP($A190,Resultaten!$A:$P,15,FALSE)="",0,25)))))</f>
        <v>0</v>
      </c>
      <c r="N190" s="12">
        <f>IF(VLOOKUP($A190,Resultaten!$A:$P,16,FALSE)&gt;32,5,IF(VLOOKUP($A190,Resultaten!$A:$P,16,FALSE)&gt;22,10,IF(VLOOKUP($A190,Resultaten!$A:$P,16,FALSE)&gt;10,15,IF(VLOOKUP($A190,Resultaten!$A:$P,16,FALSE)&gt;6,20,IF(VLOOKUP($A190,Resultaten!$A:$P,16,FALSE)="",0,25)))))</f>
        <v>0</v>
      </c>
      <c r="O190" s="12">
        <f>IF(VLOOKUP($A190,Resultaten!$A:$P,9,FALSE)&gt;32,2,IF(VLOOKUP($A190,Resultaten!$A:$P,9,FALSE)&gt;22,4,IF(VLOOKUP($A190,Resultaten!$A:$P,9,FALSE)&gt;10,6,IF(VLOOKUP($A190,Resultaten!$A:$P,9,FALSE)&gt;6,8,IF(VLOOKUP($A190,Resultaten!$A:$P,9,FALSE)="",0,10)))))</f>
        <v>0</v>
      </c>
      <c r="P190" s="12">
        <f>IF(ISERROR(VLOOKUP($A190,BNT!$A:$H,7,FALSE)=TRUE),0,IF(VLOOKUP($A190,BNT!$A:$H,7,FALSE)="JA",2,0))</f>
        <v>0</v>
      </c>
      <c r="Q190" s="14">
        <f t="shared" si="5"/>
        <v>12</v>
      </c>
    </row>
    <row r="191" spans="1:17" x14ac:dyDescent="0.25">
      <c r="A191" s="25">
        <v>5009</v>
      </c>
      <c r="B191" s="25" t="str">
        <f>VLOOKUP($A191,Para!$D$1:$E$996,2,FALSE)</f>
        <v>Koninklijke Basket Avelgem</v>
      </c>
      <c r="C191" s="18">
        <f>VLOOKUP($A191,'Score Algemeen'!$A$3:$S$968,5,FALSE)</f>
        <v>10</v>
      </c>
      <c r="D191" s="18">
        <f>VLOOKUP($A191,'Score Algemeen'!$A:$S,15,FALSE)</f>
        <v>2</v>
      </c>
      <c r="E191" s="18">
        <f>VLOOKUP($A191,'Score Algemeen'!$A:$S,19,FALSE)</f>
        <v>5</v>
      </c>
      <c r="F191" s="38">
        <f>IF(VLOOKUP($A191,Resultaten!$A:$P,14,FALSE)&gt;32,5,IF(VLOOKUP($A191,Resultaten!$A:$P,14,FALSE)&gt;22,10,IF(VLOOKUP($A191,Resultaten!$A:$P,14,FALSE)&gt;10,15,IF(VLOOKUP($A191,Resultaten!$A:$P,14,FALSE)&gt;6,20,IF(VLOOKUP($A191,Resultaten!$A:$P,14,FALSE)="",0,25)))))</f>
        <v>0</v>
      </c>
      <c r="G191" s="38">
        <f>IF(VLOOKUP($A191,Resultaten!$A:$P,7,FALSE)&gt;32,1,IF(VLOOKUP($A191,Resultaten!$A:$P,7,FALSE)&gt;22,2,IF(VLOOKUP($A191,Resultaten!$A:$P,7,FALSE)&gt;10,3,IF(VLOOKUP($A191,Resultaten!$A:$P,7,FALSE)&gt;6,4,IF(VLOOKUP($A191,Resultaten!$A:$P,7,FALSE)="",0,5)))))</f>
        <v>0</v>
      </c>
      <c r="H191" s="38">
        <f>IF(VLOOKUP($A191,Resultaten!$A:$P,15,FALSE)&gt;32,5,IF(VLOOKUP($A191,Resultaten!$A:$P,15,FALSE)&gt;22,10,IF(VLOOKUP($A191,Resultaten!$A:$P,15,FALSE)&gt;10,15,IF(VLOOKUP($A191,Resultaten!$A:$P,15,FALSE)&gt;6,20,IF(VLOOKUP($A191,Resultaten!$A:$P,15,FALSE)="",0,25)))))</f>
        <v>0</v>
      </c>
      <c r="I191" s="38">
        <f>IF(VLOOKUP($A191,Resultaten!$A:$P,8,FALSE)&gt;32,1,IF(VLOOKUP($A191,Resultaten!$A:$P,8,FALSE)&gt;22,2,IF(VLOOKUP($A191,Resultaten!$A:$P,8,FALSE)&gt;10,3,IF(VLOOKUP($A191,Resultaten!$A:$P,8,FALSE)&gt;6,4,IF(VLOOKUP($A191,Resultaten!$A:$P,8,FALSE)="",0,5)))))</f>
        <v>0</v>
      </c>
      <c r="J191" s="38">
        <f>IF(ISERROR(VLOOKUP($A191,BNT!$A:$H,8,FALSE)=TRUE),0,IF(VLOOKUP($A191,BNT!$A:$H,8,FALSE)="JA",2,0))</f>
        <v>0</v>
      </c>
      <c r="K191" s="38">
        <f>IF(ISERROR(VLOOKUP($A191,BNT!$A:$H,6,FALSE)=TRUE),0,IF(VLOOKUP($A191,BNT!$A:$H,6,FALSE)="JA",1,0))</f>
        <v>0</v>
      </c>
      <c r="L191" s="52">
        <f t="shared" si="4"/>
        <v>17</v>
      </c>
      <c r="M191" s="12">
        <f>IF(VLOOKUP($A191,Resultaten!$A:$P,15,FALSE)&gt;32,5,IF(VLOOKUP($A191,Resultaten!$A:$P,15,FALSE)&gt;22,10,IF(VLOOKUP($A191,Resultaten!$A:$P,15,FALSE)&gt;10,15,IF(VLOOKUP($A191,Resultaten!$A:$P,15,FALSE)&gt;6,20,IF(VLOOKUP($A191,Resultaten!$A:$P,15,FALSE)="",0,25)))))</f>
        <v>0</v>
      </c>
      <c r="N191" s="12">
        <f>IF(VLOOKUP($A191,Resultaten!$A:$P,16,FALSE)&gt;32,5,IF(VLOOKUP($A191,Resultaten!$A:$P,16,FALSE)&gt;22,10,IF(VLOOKUP($A191,Resultaten!$A:$P,16,FALSE)&gt;10,15,IF(VLOOKUP($A191,Resultaten!$A:$P,16,FALSE)&gt;6,20,IF(VLOOKUP($A191,Resultaten!$A:$P,16,FALSE)="",0,25)))))</f>
        <v>0</v>
      </c>
      <c r="O191" s="12">
        <f>IF(VLOOKUP($A191,Resultaten!$A:$P,9,FALSE)&gt;32,2,IF(VLOOKUP($A191,Resultaten!$A:$P,9,FALSE)&gt;22,4,IF(VLOOKUP($A191,Resultaten!$A:$P,9,FALSE)&gt;10,6,IF(VLOOKUP($A191,Resultaten!$A:$P,9,FALSE)&gt;6,8,IF(VLOOKUP($A191,Resultaten!$A:$P,9,FALSE)="",0,10)))))</f>
        <v>0</v>
      </c>
      <c r="P191" s="12">
        <f>IF(ISERROR(VLOOKUP($A191,BNT!$A:$H,7,FALSE)=TRUE),0,IF(VLOOKUP($A191,BNT!$A:$H,7,FALSE)="JA",2,0))</f>
        <v>0</v>
      </c>
      <c r="Q191" s="14">
        <f t="shared" si="5"/>
        <v>17</v>
      </c>
    </row>
    <row r="192" spans="1:17" x14ac:dyDescent="0.25">
      <c r="A192" s="25">
        <v>5010</v>
      </c>
      <c r="B192" s="25" t="str">
        <f>VLOOKUP($A192,Para!$D$1:$E$996,2,FALSE)</f>
        <v>Fenics Leuven BBC</v>
      </c>
      <c r="C192" s="18">
        <f>VLOOKUP($A192,'Score Algemeen'!$A$3:$S$968,5,FALSE)</f>
        <v>10</v>
      </c>
      <c r="D192" s="18">
        <f>VLOOKUP($A192,'Score Algemeen'!$A:$S,15,FALSE)</f>
        <v>1</v>
      </c>
      <c r="E192" s="18">
        <f>VLOOKUP($A192,'Score Algemeen'!$A:$S,19,FALSE)</f>
        <v>1</v>
      </c>
      <c r="F192" s="38">
        <f>IF(VLOOKUP($A192,Resultaten!$A:$P,14,FALSE)&gt;32,5,IF(VLOOKUP($A192,Resultaten!$A:$P,14,FALSE)&gt;22,10,IF(VLOOKUP($A192,Resultaten!$A:$P,14,FALSE)&gt;10,15,IF(VLOOKUP($A192,Resultaten!$A:$P,14,FALSE)&gt;6,20,IF(VLOOKUP($A192,Resultaten!$A:$P,14,FALSE)="",0,25)))))</f>
        <v>0</v>
      </c>
      <c r="G192" s="38">
        <f>IF(VLOOKUP($A192,Resultaten!$A:$P,7,FALSE)&gt;32,1,IF(VLOOKUP($A192,Resultaten!$A:$P,7,FALSE)&gt;22,2,IF(VLOOKUP($A192,Resultaten!$A:$P,7,FALSE)&gt;10,3,IF(VLOOKUP($A192,Resultaten!$A:$P,7,FALSE)&gt;6,4,IF(VLOOKUP($A192,Resultaten!$A:$P,7,FALSE)="",0,5)))))</f>
        <v>0</v>
      </c>
      <c r="H192" s="38">
        <f>IF(VLOOKUP($A192,Resultaten!$A:$P,15,FALSE)&gt;32,5,IF(VLOOKUP($A192,Resultaten!$A:$P,15,FALSE)&gt;22,10,IF(VLOOKUP($A192,Resultaten!$A:$P,15,FALSE)&gt;10,15,IF(VLOOKUP($A192,Resultaten!$A:$P,15,FALSE)&gt;6,20,IF(VLOOKUP($A192,Resultaten!$A:$P,15,FALSE)="",0,25)))))</f>
        <v>0</v>
      </c>
      <c r="I192" s="38">
        <f>IF(VLOOKUP($A192,Resultaten!$A:$P,8,FALSE)&gt;32,1,IF(VLOOKUP($A192,Resultaten!$A:$P,8,FALSE)&gt;22,2,IF(VLOOKUP($A192,Resultaten!$A:$P,8,FALSE)&gt;10,3,IF(VLOOKUP($A192,Resultaten!$A:$P,8,FALSE)&gt;6,4,IF(VLOOKUP($A192,Resultaten!$A:$P,8,FALSE)="",0,5)))))</f>
        <v>0</v>
      </c>
      <c r="J192" s="38">
        <f>IF(ISERROR(VLOOKUP($A192,BNT!$A:$H,8,FALSE)=TRUE),0,IF(VLOOKUP($A192,BNT!$A:$H,8,FALSE)="JA",2,0))</f>
        <v>0</v>
      </c>
      <c r="K192" s="38">
        <f>IF(ISERROR(VLOOKUP($A192,BNT!$A:$H,6,FALSE)=TRUE),0,IF(VLOOKUP($A192,BNT!$A:$H,6,FALSE)="JA",1,0))</f>
        <v>0</v>
      </c>
      <c r="L192" s="52">
        <f t="shared" si="4"/>
        <v>12</v>
      </c>
      <c r="M192" s="12">
        <f>IF(VLOOKUP($A192,Resultaten!$A:$P,15,FALSE)&gt;32,5,IF(VLOOKUP($A192,Resultaten!$A:$P,15,FALSE)&gt;22,10,IF(VLOOKUP($A192,Resultaten!$A:$P,15,FALSE)&gt;10,15,IF(VLOOKUP($A192,Resultaten!$A:$P,15,FALSE)&gt;6,20,IF(VLOOKUP($A192,Resultaten!$A:$P,15,FALSE)="",0,25)))))</f>
        <v>0</v>
      </c>
      <c r="N192" s="12">
        <f>IF(VLOOKUP($A192,Resultaten!$A:$P,16,FALSE)&gt;32,5,IF(VLOOKUP($A192,Resultaten!$A:$P,16,FALSE)&gt;22,10,IF(VLOOKUP($A192,Resultaten!$A:$P,16,FALSE)&gt;10,15,IF(VLOOKUP($A192,Resultaten!$A:$P,16,FALSE)&gt;6,20,IF(VLOOKUP($A192,Resultaten!$A:$P,16,FALSE)="",0,25)))))</f>
        <v>0</v>
      </c>
      <c r="O192" s="12">
        <f>IF(VLOOKUP($A192,Resultaten!$A:$P,9,FALSE)&gt;32,2,IF(VLOOKUP($A192,Resultaten!$A:$P,9,FALSE)&gt;22,4,IF(VLOOKUP($A192,Resultaten!$A:$P,9,FALSE)&gt;10,6,IF(VLOOKUP($A192,Resultaten!$A:$P,9,FALSE)&gt;6,8,IF(VLOOKUP($A192,Resultaten!$A:$P,9,FALSE)="",0,10)))))</f>
        <v>0</v>
      </c>
      <c r="P192" s="12">
        <f>IF(ISERROR(VLOOKUP($A192,BNT!$A:$H,7,FALSE)=TRUE),0,IF(VLOOKUP($A192,BNT!$A:$H,7,FALSE)="JA",2,0))</f>
        <v>0</v>
      </c>
      <c r="Q192" s="14">
        <f t="shared" si="5"/>
        <v>12</v>
      </c>
    </row>
    <row r="193" spans="1:17" x14ac:dyDescent="0.25">
      <c r="A193" s="25">
        <v>5014</v>
      </c>
      <c r="B193" s="25" t="str">
        <f>VLOOKUP($A193,Para!$D$1:$E$996,2,FALSE)</f>
        <v>BBC Feniks Futuria Gent</v>
      </c>
      <c r="C193" s="18">
        <f>VLOOKUP($A193,'Score Algemeen'!$A$3:$S$968,5,FALSE)</f>
        <v>8</v>
      </c>
      <c r="D193" s="18">
        <f>VLOOKUP($A193,'Score Algemeen'!$A:$S,15,FALSE)</f>
        <v>3</v>
      </c>
      <c r="E193" s="18">
        <f>VLOOKUP($A193,'Score Algemeen'!$A:$S,19,FALSE)</f>
        <v>1</v>
      </c>
      <c r="F193" s="38">
        <f>IF(VLOOKUP($A193,Resultaten!$A:$P,14,FALSE)&gt;32,5,IF(VLOOKUP($A193,Resultaten!$A:$P,14,FALSE)&gt;22,10,IF(VLOOKUP($A193,Resultaten!$A:$P,14,FALSE)&gt;10,15,IF(VLOOKUP($A193,Resultaten!$A:$P,14,FALSE)&gt;6,20,IF(VLOOKUP($A193,Resultaten!$A:$P,14,FALSE)="",0,25)))))</f>
        <v>0</v>
      </c>
      <c r="G193" s="38">
        <f>IF(VLOOKUP($A193,Resultaten!$A:$P,7,FALSE)&gt;32,1,IF(VLOOKUP($A193,Resultaten!$A:$P,7,FALSE)&gt;22,2,IF(VLOOKUP($A193,Resultaten!$A:$P,7,FALSE)&gt;10,3,IF(VLOOKUP($A193,Resultaten!$A:$P,7,FALSE)&gt;6,4,IF(VLOOKUP($A193,Resultaten!$A:$P,7,FALSE)="",0,5)))))</f>
        <v>0</v>
      </c>
      <c r="H193" s="38">
        <f>IF(VLOOKUP($A193,Resultaten!$A:$P,15,FALSE)&gt;32,5,IF(VLOOKUP($A193,Resultaten!$A:$P,15,FALSE)&gt;22,10,IF(VLOOKUP($A193,Resultaten!$A:$P,15,FALSE)&gt;10,15,IF(VLOOKUP($A193,Resultaten!$A:$P,15,FALSE)&gt;6,20,IF(VLOOKUP($A193,Resultaten!$A:$P,15,FALSE)="",0,25)))))</f>
        <v>0</v>
      </c>
      <c r="I193" s="38">
        <f>IF(VLOOKUP($A193,Resultaten!$A:$P,8,FALSE)&gt;32,1,IF(VLOOKUP($A193,Resultaten!$A:$P,8,FALSE)&gt;22,2,IF(VLOOKUP($A193,Resultaten!$A:$P,8,FALSE)&gt;10,3,IF(VLOOKUP($A193,Resultaten!$A:$P,8,FALSE)&gt;6,4,IF(VLOOKUP($A193,Resultaten!$A:$P,8,FALSE)="",0,5)))))</f>
        <v>0</v>
      </c>
      <c r="J193" s="38">
        <f>IF(ISERROR(VLOOKUP($A193,BNT!$A:$H,8,FALSE)=TRUE),0,IF(VLOOKUP($A193,BNT!$A:$H,8,FALSE)="JA",2,0))</f>
        <v>0</v>
      </c>
      <c r="K193" s="38">
        <f>IF(ISERROR(VLOOKUP($A193,BNT!$A:$H,6,FALSE)=TRUE),0,IF(VLOOKUP($A193,BNT!$A:$H,6,FALSE)="JA",1,0))</f>
        <v>0</v>
      </c>
      <c r="L193" s="52">
        <f t="shared" si="4"/>
        <v>12</v>
      </c>
      <c r="M193" s="12">
        <f>IF(VLOOKUP($A193,Resultaten!$A:$P,15,FALSE)&gt;32,5,IF(VLOOKUP($A193,Resultaten!$A:$P,15,FALSE)&gt;22,10,IF(VLOOKUP($A193,Resultaten!$A:$P,15,FALSE)&gt;10,15,IF(VLOOKUP($A193,Resultaten!$A:$P,15,FALSE)&gt;6,20,IF(VLOOKUP($A193,Resultaten!$A:$P,15,FALSE)="",0,25)))))</f>
        <v>0</v>
      </c>
      <c r="N193" s="12">
        <f>IF(VLOOKUP($A193,Resultaten!$A:$P,16,FALSE)&gt;32,5,IF(VLOOKUP($A193,Resultaten!$A:$P,16,FALSE)&gt;22,10,IF(VLOOKUP($A193,Resultaten!$A:$P,16,FALSE)&gt;10,15,IF(VLOOKUP($A193,Resultaten!$A:$P,16,FALSE)&gt;6,20,IF(VLOOKUP($A193,Resultaten!$A:$P,16,FALSE)="",0,25)))))</f>
        <v>0</v>
      </c>
      <c r="O193" s="12">
        <f>IF(VLOOKUP($A193,Resultaten!$A:$P,9,FALSE)&gt;32,2,IF(VLOOKUP($A193,Resultaten!$A:$P,9,FALSE)&gt;22,4,IF(VLOOKUP($A193,Resultaten!$A:$P,9,FALSE)&gt;10,6,IF(VLOOKUP($A193,Resultaten!$A:$P,9,FALSE)&gt;6,8,IF(VLOOKUP($A193,Resultaten!$A:$P,9,FALSE)="",0,10)))))</f>
        <v>0</v>
      </c>
      <c r="P193" s="12">
        <f>IF(ISERROR(VLOOKUP($A193,BNT!$A:$H,7,FALSE)=TRUE),0,IF(VLOOKUP($A193,BNT!$A:$H,7,FALSE)="JA",2,0))</f>
        <v>0</v>
      </c>
      <c r="Q193" s="14">
        <f t="shared" si="5"/>
        <v>12</v>
      </c>
    </row>
    <row r="194" spans="1:17" x14ac:dyDescent="0.25">
      <c r="A194" s="25">
        <v>5015</v>
      </c>
      <c r="B194" s="25" t="str">
        <f>VLOOKUP($A194,Para!$D$1:$E$996,2,FALSE)</f>
        <v>Hageland United</v>
      </c>
      <c r="C194" s="18">
        <f>VLOOKUP($A194,'Score Algemeen'!$A$3:$S$968,5,FALSE)</f>
        <v>10</v>
      </c>
      <c r="D194" s="18">
        <f>VLOOKUP($A194,'Score Algemeen'!$A:$S,15,FALSE)</f>
        <v>3</v>
      </c>
      <c r="E194" s="18">
        <f>VLOOKUP($A194,'Score Algemeen'!$A:$S,19,FALSE)</f>
        <v>8</v>
      </c>
      <c r="F194" s="38">
        <f>IF(VLOOKUP($A194,Resultaten!$A:$P,14,FALSE)&gt;32,5,IF(VLOOKUP($A194,Resultaten!$A:$P,14,FALSE)&gt;22,10,IF(VLOOKUP($A194,Resultaten!$A:$P,14,FALSE)&gt;10,15,IF(VLOOKUP($A194,Resultaten!$A:$P,14,FALSE)&gt;6,20,IF(VLOOKUP($A194,Resultaten!$A:$P,14,FALSE)="",0,25)))))</f>
        <v>0</v>
      </c>
      <c r="G194" s="38">
        <f>IF(VLOOKUP($A194,Resultaten!$A:$P,7,FALSE)&gt;32,1,IF(VLOOKUP($A194,Resultaten!$A:$P,7,FALSE)&gt;22,2,IF(VLOOKUP($A194,Resultaten!$A:$P,7,FALSE)&gt;10,3,IF(VLOOKUP($A194,Resultaten!$A:$P,7,FALSE)&gt;6,4,IF(VLOOKUP($A194,Resultaten!$A:$P,7,FALSE)="",0,5)))))</f>
        <v>0</v>
      </c>
      <c r="H194" s="38">
        <f>IF(VLOOKUP($A194,Resultaten!$A:$P,15,FALSE)&gt;32,5,IF(VLOOKUP($A194,Resultaten!$A:$P,15,FALSE)&gt;22,10,IF(VLOOKUP($A194,Resultaten!$A:$P,15,FALSE)&gt;10,15,IF(VLOOKUP($A194,Resultaten!$A:$P,15,FALSE)&gt;6,20,IF(VLOOKUP($A194,Resultaten!$A:$P,15,FALSE)="",0,25)))))</f>
        <v>5</v>
      </c>
      <c r="I194" s="38">
        <f>IF(VLOOKUP($A194,Resultaten!$A:$P,8,FALSE)&gt;32,1,IF(VLOOKUP($A194,Resultaten!$A:$P,8,FALSE)&gt;22,2,IF(VLOOKUP($A194,Resultaten!$A:$P,8,FALSE)&gt;10,3,IF(VLOOKUP($A194,Resultaten!$A:$P,8,FALSE)&gt;6,4,IF(VLOOKUP($A194,Resultaten!$A:$P,8,FALSE)="",0,5)))))</f>
        <v>0</v>
      </c>
      <c r="J194" s="38">
        <f>IF(ISERROR(VLOOKUP($A194,BNT!$A:$H,8,FALSE)=TRUE),0,IF(VLOOKUP($A194,BNT!$A:$H,8,FALSE)="JA",2,0))</f>
        <v>0</v>
      </c>
      <c r="K194" s="38">
        <f>IF(ISERROR(VLOOKUP($A194,BNT!$A:$H,6,FALSE)=TRUE),0,IF(VLOOKUP($A194,BNT!$A:$H,6,FALSE)="JA",1,0))</f>
        <v>0</v>
      </c>
      <c r="L194" s="52">
        <f t="shared" si="4"/>
        <v>26</v>
      </c>
      <c r="M194" s="12">
        <f>IF(VLOOKUP($A194,Resultaten!$A:$P,15,FALSE)&gt;32,5,IF(VLOOKUP($A194,Resultaten!$A:$P,15,FALSE)&gt;22,10,IF(VLOOKUP($A194,Resultaten!$A:$P,15,FALSE)&gt;10,15,IF(VLOOKUP($A194,Resultaten!$A:$P,15,FALSE)&gt;6,20,IF(VLOOKUP($A194,Resultaten!$A:$P,15,FALSE)="",0,25)))))</f>
        <v>5</v>
      </c>
      <c r="N194" s="12">
        <f>IF(VLOOKUP($A194,Resultaten!$A:$P,16,FALSE)&gt;32,5,IF(VLOOKUP($A194,Resultaten!$A:$P,16,FALSE)&gt;22,10,IF(VLOOKUP($A194,Resultaten!$A:$P,16,FALSE)&gt;10,15,IF(VLOOKUP($A194,Resultaten!$A:$P,16,FALSE)&gt;6,20,IF(VLOOKUP($A194,Resultaten!$A:$P,16,FALSE)="",0,25)))))</f>
        <v>5</v>
      </c>
      <c r="O194" s="12">
        <f>IF(VLOOKUP($A194,Resultaten!$A:$P,9,FALSE)&gt;32,2,IF(VLOOKUP($A194,Resultaten!$A:$P,9,FALSE)&gt;22,4,IF(VLOOKUP($A194,Resultaten!$A:$P,9,FALSE)&gt;10,6,IF(VLOOKUP($A194,Resultaten!$A:$P,9,FALSE)&gt;6,8,IF(VLOOKUP($A194,Resultaten!$A:$P,9,FALSE)="",0,10)))))</f>
        <v>0</v>
      </c>
      <c r="P194" s="12">
        <f>IF(ISERROR(VLOOKUP($A194,BNT!$A:$H,7,FALSE)=TRUE),0,IF(VLOOKUP($A194,BNT!$A:$H,7,FALSE)="JA",2,0))</f>
        <v>0</v>
      </c>
      <c r="Q194" s="14">
        <f t="shared" si="5"/>
        <v>31</v>
      </c>
    </row>
    <row r="195" spans="1:17" x14ac:dyDescent="0.25">
      <c r="A195" s="25">
        <v>5017</v>
      </c>
      <c r="B195" s="25" t="str">
        <f>VLOOKUP($A195,Para!$D$1:$E$996,2,FALSE)</f>
        <v>Bavi Vilvoorde</v>
      </c>
      <c r="C195" s="18">
        <f>VLOOKUP($A195,'Score Algemeen'!$A$3:$S$968,5,FALSE)</f>
        <v>10</v>
      </c>
      <c r="D195" s="18">
        <f>VLOOKUP($A195,'Score Algemeen'!$A:$S,15,FALSE)</f>
        <v>5</v>
      </c>
      <c r="E195" s="18">
        <f>VLOOKUP($A195,'Score Algemeen'!$A:$S,19,FALSE)</f>
        <v>8</v>
      </c>
      <c r="F195" s="38">
        <f>IF(VLOOKUP($A195,Resultaten!$A:$P,14,FALSE)&gt;32,5,IF(VLOOKUP($A195,Resultaten!$A:$P,14,FALSE)&gt;22,10,IF(VLOOKUP($A195,Resultaten!$A:$P,14,FALSE)&gt;10,15,IF(VLOOKUP($A195,Resultaten!$A:$P,14,FALSE)&gt;6,20,IF(VLOOKUP($A195,Resultaten!$A:$P,14,FALSE)="",0,25)))))</f>
        <v>0</v>
      </c>
      <c r="G195" s="38">
        <f>IF(VLOOKUP($A195,Resultaten!$A:$P,7,FALSE)&gt;32,1,IF(VLOOKUP($A195,Resultaten!$A:$P,7,FALSE)&gt;22,2,IF(VLOOKUP($A195,Resultaten!$A:$P,7,FALSE)&gt;10,3,IF(VLOOKUP($A195,Resultaten!$A:$P,7,FALSE)&gt;6,4,IF(VLOOKUP($A195,Resultaten!$A:$P,7,FALSE)="",0,5)))))</f>
        <v>0</v>
      </c>
      <c r="H195" s="38">
        <f>IF(VLOOKUP($A195,Resultaten!$A:$P,15,FALSE)&gt;32,5,IF(VLOOKUP($A195,Resultaten!$A:$P,15,FALSE)&gt;22,10,IF(VLOOKUP($A195,Resultaten!$A:$P,15,FALSE)&gt;10,15,IF(VLOOKUP($A195,Resultaten!$A:$P,15,FALSE)&gt;6,20,IF(VLOOKUP($A195,Resultaten!$A:$P,15,FALSE)="",0,25)))))</f>
        <v>0</v>
      </c>
      <c r="I195" s="38">
        <f>IF(VLOOKUP($A195,Resultaten!$A:$P,8,FALSE)&gt;32,1,IF(VLOOKUP($A195,Resultaten!$A:$P,8,FALSE)&gt;22,2,IF(VLOOKUP($A195,Resultaten!$A:$P,8,FALSE)&gt;10,3,IF(VLOOKUP($A195,Resultaten!$A:$P,8,FALSE)&gt;6,4,IF(VLOOKUP($A195,Resultaten!$A:$P,8,FALSE)="",0,5)))))</f>
        <v>0</v>
      </c>
      <c r="J195" s="38">
        <f>IF(ISERROR(VLOOKUP($A195,BNT!$A:$H,8,FALSE)=TRUE),0,IF(VLOOKUP($A195,BNT!$A:$H,8,FALSE)="JA",2,0))</f>
        <v>0</v>
      </c>
      <c r="K195" s="38">
        <f>IF(ISERROR(VLOOKUP($A195,BNT!$A:$H,6,FALSE)=TRUE),0,IF(VLOOKUP($A195,BNT!$A:$H,6,FALSE)="JA",1,0))</f>
        <v>0</v>
      </c>
      <c r="L195" s="52">
        <f t="shared" ref="L195:L226" si="6">SUM(C195:E195)+SUM(F195:K195)</f>
        <v>23</v>
      </c>
      <c r="M195" s="12">
        <f>IF(VLOOKUP($A195,Resultaten!$A:$P,15,FALSE)&gt;32,5,IF(VLOOKUP($A195,Resultaten!$A:$P,15,FALSE)&gt;22,10,IF(VLOOKUP($A195,Resultaten!$A:$P,15,FALSE)&gt;10,15,IF(VLOOKUP($A195,Resultaten!$A:$P,15,FALSE)&gt;6,20,IF(VLOOKUP($A195,Resultaten!$A:$P,15,FALSE)="",0,25)))))</f>
        <v>0</v>
      </c>
      <c r="N195" s="12">
        <f>IF(VLOOKUP($A195,Resultaten!$A:$P,16,FALSE)&gt;32,5,IF(VLOOKUP($A195,Resultaten!$A:$P,16,FALSE)&gt;22,10,IF(VLOOKUP($A195,Resultaten!$A:$P,16,FALSE)&gt;10,15,IF(VLOOKUP($A195,Resultaten!$A:$P,16,FALSE)&gt;6,20,IF(VLOOKUP($A195,Resultaten!$A:$P,16,FALSE)="",0,25)))))</f>
        <v>0</v>
      </c>
      <c r="O195" s="12">
        <f>IF(VLOOKUP($A195,Resultaten!$A:$P,9,FALSE)&gt;32,2,IF(VLOOKUP($A195,Resultaten!$A:$P,9,FALSE)&gt;22,4,IF(VLOOKUP($A195,Resultaten!$A:$P,9,FALSE)&gt;10,6,IF(VLOOKUP($A195,Resultaten!$A:$P,9,FALSE)&gt;6,8,IF(VLOOKUP($A195,Resultaten!$A:$P,9,FALSE)="",0,10)))))</f>
        <v>0</v>
      </c>
      <c r="P195" s="12">
        <f>IF(ISERROR(VLOOKUP($A195,BNT!$A:$H,7,FALSE)=TRUE),0,IF(VLOOKUP($A195,BNT!$A:$H,7,FALSE)="JA",2,0))</f>
        <v>0</v>
      </c>
      <c r="Q195" s="14">
        <f t="shared" ref="Q195:Q226" si="7">SUM(C195:E195)+SUM(M195:P195)</f>
        <v>23</v>
      </c>
    </row>
    <row r="196" spans="1:17" x14ac:dyDescent="0.25">
      <c r="A196" s="25">
        <v>5018</v>
      </c>
      <c r="B196" s="25" t="str">
        <f>VLOOKUP($A196,Para!$D$1:$E$996,2,FALSE)</f>
        <v>BBC P Heuvelland</v>
      </c>
      <c r="C196" s="18">
        <f>VLOOKUP($A196,'Score Algemeen'!$A$3:$S$968,5,FALSE)</f>
        <v>8</v>
      </c>
      <c r="D196" s="18">
        <f>VLOOKUP($A196,'Score Algemeen'!$A:$S,15,FALSE)</f>
        <v>3</v>
      </c>
      <c r="E196" s="18">
        <f>VLOOKUP($A196,'Score Algemeen'!$A:$S,19,FALSE)</f>
        <v>7</v>
      </c>
      <c r="F196" s="38">
        <f>IF(VLOOKUP($A196,Resultaten!$A:$P,14,FALSE)&gt;32,5,IF(VLOOKUP($A196,Resultaten!$A:$P,14,FALSE)&gt;22,10,IF(VLOOKUP($A196,Resultaten!$A:$P,14,FALSE)&gt;10,15,IF(VLOOKUP($A196,Resultaten!$A:$P,14,FALSE)&gt;6,20,IF(VLOOKUP($A196,Resultaten!$A:$P,14,FALSE)="",0,25)))))</f>
        <v>0</v>
      </c>
      <c r="G196" s="38">
        <f>IF(VLOOKUP($A196,Resultaten!$A:$P,7,FALSE)&gt;32,1,IF(VLOOKUP($A196,Resultaten!$A:$P,7,FALSE)&gt;22,2,IF(VLOOKUP($A196,Resultaten!$A:$P,7,FALSE)&gt;10,3,IF(VLOOKUP($A196,Resultaten!$A:$P,7,FALSE)&gt;6,4,IF(VLOOKUP($A196,Resultaten!$A:$P,7,FALSE)="",0,5)))))</f>
        <v>0</v>
      </c>
      <c r="H196" s="38">
        <f>IF(VLOOKUP($A196,Resultaten!$A:$P,15,FALSE)&gt;32,5,IF(VLOOKUP($A196,Resultaten!$A:$P,15,FALSE)&gt;22,10,IF(VLOOKUP($A196,Resultaten!$A:$P,15,FALSE)&gt;10,15,IF(VLOOKUP($A196,Resultaten!$A:$P,15,FALSE)&gt;6,20,IF(VLOOKUP($A196,Resultaten!$A:$P,15,FALSE)="",0,25)))))</f>
        <v>0</v>
      </c>
      <c r="I196" s="38">
        <f>IF(VLOOKUP($A196,Resultaten!$A:$P,8,FALSE)&gt;32,1,IF(VLOOKUP($A196,Resultaten!$A:$P,8,FALSE)&gt;22,2,IF(VLOOKUP($A196,Resultaten!$A:$P,8,FALSE)&gt;10,3,IF(VLOOKUP($A196,Resultaten!$A:$P,8,FALSE)&gt;6,4,IF(VLOOKUP($A196,Resultaten!$A:$P,8,FALSE)="",0,5)))))</f>
        <v>0</v>
      </c>
      <c r="J196" s="38">
        <f>IF(ISERROR(VLOOKUP($A196,BNT!$A:$H,8,FALSE)=TRUE),0,IF(VLOOKUP($A196,BNT!$A:$H,8,FALSE)="JA",2,0))</f>
        <v>0</v>
      </c>
      <c r="K196" s="38">
        <f>IF(ISERROR(VLOOKUP($A196,BNT!$A:$H,6,FALSE)=TRUE),0,IF(VLOOKUP($A196,BNT!$A:$H,6,FALSE)="JA",1,0))</f>
        <v>0</v>
      </c>
      <c r="L196" s="52">
        <f t="shared" si="6"/>
        <v>18</v>
      </c>
      <c r="M196" s="12">
        <f>IF(VLOOKUP($A196,Resultaten!$A:$P,15,FALSE)&gt;32,5,IF(VLOOKUP($A196,Resultaten!$A:$P,15,FALSE)&gt;22,10,IF(VLOOKUP($A196,Resultaten!$A:$P,15,FALSE)&gt;10,15,IF(VLOOKUP($A196,Resultaten!$A:$P,15,FALSE)&gt;6,20,IF(VLOOKUP($A196,Resultaten!$A:$P,15,FALSE)="",0,25)))))</f>
        <v>0</v>
      </c>
      <c r="N196" s="12">
        <f>IF(VLOOKUP($A196,Resultaten!$A:$P,16,FALSE)&gt;32,5,IF(VLOOKUP($A196,Resultaten!$A:$P,16,FALSE)&gt;22,10,IF(VLOOKUP($A196,Resultaten!$A:$P,16,FALSE)&gt;10,15,IF(VLOOKUP($A196,Resultaten!$A:$P,16,FALSE)&gt;6,20,IF(VLOOKUP($A196,Resultaten!$A:$P,16,FALSE)="",0,25)))))</f>
        <v>0</v>
      </c>
      <c r="O196" s="12">
        <f>IF(VLOOKUP($A196,Resultaten!$A:$P,9,FALSE)&gt;32,2,IF(VLOOKUP($A196,Resultaten!$A:$P,9,FALSE)&gt;22,4,IF(VLOOKUP($A196,Resultaten!$A:$P,9,FALSE)&gt;10,6,IF(VLOOKUP($A196,Resultaten!$A:$P,9,FALSE)&gt;6,8,IF(VLOOKUP($A196,Resultaten!$A:$P,9,FALSE)="",0,10)))))</f>
        <v>0</v>
      </c>
      <c r="P196" s="12">
        <f>IF(ISERROR(VLOOKUP($A196,BNT!$A:$H,7,FALSE)=TRUE),0,IF(VLOOKUP($A196,BNT!$A:$H,7,FALSE)="JA",2,0))</f>
        <v>0</v>
      </c>
      <c r="Q196" s="14">
        <f t="shared" si="7"/>
        <v>18</v>
      </c>
    </row>
    <row r="197" spans="1:17" x14ac:dyDescent="0.25">
      <c r="A197" s="25">
        <v>5021</v>
      </c>
      <c r="B197" s="25" t="str">
        <f>VLOOKUP($A197,Para!$D$1:$E$996,2,FALSE)</f>
        <v>Molenbeek Rebels Basketball</v>
      </c>
      <c r="C197" s="18">
        <f>VLOOKUP($A197,'Score Algemeen'!$A$3:$S$968,5,FALSE)</f>
        <v>10</v>
      </c>
      <c r="D197" s="18">
        <f>VLOOKUP($A197,'Score Algemeen'!$A:$S,15,FALSE)</f>
        <v>2</v>
      </c>
      <c r="E197" s="18">
        <f>VLOOKUP($A197,'Score Algemeen'!$A:$S,19,FALSE)</f>
        <v>8</v>
      </c>
      <c r="F197" s="38">
        <f>IF(VLOOKUP($A197,Resultaten!$A:$P,14,FALSE)&gt;32,5,IF(VLOOKUP($A197,Resultaten!$A:$P,14,FALSE)&gt;22,10,IF(VLOOKUP($A197,Resultaten!$A:$P,14,FALSE)&gt;10,15,IF(VLOOKUP($A197,Resultaten!$A:$P,14,FALSE)&gt;6,20,IF(VLOOKUP($A197,Resultaten!$A:$P,14,FALSE)="",0,25)))))</f>
        <v>5</v>
      </c>
      <c r="G197" s="38">
        <f>IF(VLOOKUP($A197,Resultaten!$A:$P,7,FALSE)&gt;32,1,IF(VLOOKUP($A197,Resultaten!$A:$P,7,FALSE)&gt;22,2,IF(VLOOKUP($A197,Resultaten!$A:$P,7,FALSE)&gt;10,3,IF(VLOOKUP($A197,Resultaten!$A:$P,7,FALSE)&gt;6,4,IF(VLOOKUP($A197,Resultaten!$A:$P,7,FALSE)="",0,5)))))</f>
        <v>0</v>
      </c>
      <c r="H197" s="38">
        <f>IF(VLOOKUP($A197,Resultaten!$A:$P,15,FALSE)&gt;32,5,IF(VLOOKUP($A197,Resultaten!$A:$P,15,FALSE)&gt;22,10,IF(VLOOKUP($A197,Resultaten!$A:$P,15,FALSE)&gt;10,15,IF(VLOOKUP($A197,Resultaten!$A:$P,15,FALSE)&gt;6,20,IF(VLOOKUP($A197,Resultaten!$A:$P,15,FALSE)="",0,25)))))</f>
        <v>0</v>
      </c>
      <c r="I197" s="38">
        <f>IF(VLOOKUP($A197,Resultaten!$A:$P,8,FALSE)&gt;32,1,IF(VLOOKUP($A197,Resultaten!$A:$P,8,FALSE)&gt;22,2,IF(VLOOKUP($A197,Resultaten!$A:$P,8,FALSE)&gt;10,3,IF(VLOOKUP($A197,Resultaten!$A:$P,8,FALSE)&gt;6,4,IF(VLOOKUP($A197,Resultaten!$A:$P,8,FALSE)="",0,5)))))</f>
        <v>2</v>
      </c>
      <c r="J197" s="38">
        <f>IF(ISERROR(VLOOKUP($A197,BNT!$A:$H,8,FALSE)=TRUE),0,IF(VLOOKUP($A197,BNT!$A:$H,8,FALSE)="JA",2,0))</f>
        <v>0</v>
      </c>
      <c r="K197" s="38">
        <f>IF(ISERROR(VLOOKUP($A197,BNT!$A:$H,6,FALSE)=TRUE),0,IF(VLOOKUP($A197,BNT!$A:$H,6,FALSE)="JA",1,0))</f>
        <v>0</v>
      </c>
      <c r="L197" s="52">
        <f t="shared" si="6"/>
        <v>27</v>
      </c>
      <c r="M197" s="12">
        <f>IF(VLOOKUP($A197,Resultaten!$A:$P,15,FALSE)&gt;32,5,IF(VLOOKUP($A197,Resultaten!$A:$P,15,FALSE)&gt;22,10,IF(VLOOKUP($A197,Resultaten!$A:$P,15,FALSE)&gt;10,15,IF(VLOOKUP($A197,Resultaten!$A:$P,15,FALSE)&gt;6,20,IF(VLOOKUP($A197,Resultaten!$A:$P,15,FALSE)="",0,25)))))</f>
        <v>0</v>
      </c>
      <c r="N197" s="12">
        <f>IF(VLOOKUP($A197,Resultaten!$A:$P,16,FALSE)&gt;32,5,IF(VLOOKUP($A197,Resultaten!$A:$P,16,FALSE)&gt;22,10,IF(VLOOKUP($A197,Resultaten!$A:$P,16,FALSE)&gt;10,15,IF(VLOOKUP($A197,Resultaten!$A:$P,16,FALSE)&gt;6,20,IF(VLOOKUP($A197,Resultaten!$A:$P,16,FALSE)="",0,25)))))</f>
        <v>5</v>
      </c>
      <c r="O197" s="12">
        <f>IF(VLOOKUP($A197,Resultaten!$A:$P,9,FALSE)&gt;32,2,IF(VLOOKUP($A197,Resultaten!$A:$P,9,FALSE)&gt;22,4,IF(VLOOKUP($A197,Resultaten!$A:$P,9,FALSE)&gt;10,6,IF(VLOOKUP($A197,Resultaten!$A:$P,9,FALSE)&gt;6,8,IF(VLOOKUP($A197,Resultaten!$A:$P,9,FALSE)="",0,10)))))</f>
        <v>0</v>
      </c>
      <c r="P197" s="12">
        <f>IF(ISERROR(VLOOKUP($A197,BNT!$A:$H,7,FALSE)=TRUE),0,IF(VLOOKUP($A197,BNT!$A:$H,7,FALSE)="JA",2,0))</f>
        <v>0</v>
      </c>
      <c r="Q197" s="14">
        <f t="shared" si="7"/>
        <v>25</v>
      </c>
    </row>
    <row r="198" spans="1:17" x14ac:dyDescent="0.25">
      <c r="A198" s="25">
        <v>5022</v>
      </c>
      <c r="B198" s="25" t="str">
        <f>VLOOKUP($A198,Para!$D$1:$E$996,2,FALSE)</f>
        <v>Holstra WINGS Wevelgem-Moorsele</v>
      </c>
      <c r="C198" s="18">
        <f>VLOOKUP($A198,'Score Algemeen'!$A$3:$S$968,5,FALSE)</f>
        <v>10</v>
      </c>
      <c r="D198" s="18">
        <f>VLOOKUP($A198,'Score Algemeen'!$A:$S,15,FALSE)</f>
        <v>5</v>
      </c>
      <c r="E198" s="18">
        <f>VLOOKUP($A198,'Score Algemeen'!$A:$S,19,FALSE)</f>
        <v>8</v>
      </c>
      <c r="F198" s="38">
        <f>IF(VLOOKUP($A198,Resultaten!$A:$P,14,FALSE)&gt;32,5,IF(VLOOKUP($A198,Resultaten!$A:$P,14,FALSE)&gt;22,10,IF(VLOOKUP($A198,Resultaten!$A:$P,14,FALSE)&gt;10,15,IF(VLOOKUP($A198,Resultaten!$A:$P,14,FALSE)&gt;6,20,IF(VLOOKUP($A198,Resultaten!$A:$P,14,FALSE)="",0,25)))))</f>
        <v>5</v>
      </c>
      <c r="G198" s="38">
        <f>IF(VLOOKUP($A198,Resultaten!$A:$P,7,FALSE)&gt;32,1,IF(VLOOKUP($A198,Resultaten!$A:$P,7,FALSE)&gt;22,2,IF(VLOOKUP($A198,Resultaten!$A:$P,7,FALSE)&gt;10,3,IF(VLOOKUP($A198,Resultaten!$A:$P,7,FALSE)&gt;6,4,IF(VLOOKUP($A198,Resultaten!$A:$P,7,FALSE)="",0,5)))))</f>
        <v>1</v>
      </c>
      <c r="H198" s="38">
        <f>IF(VLOOKUP($A198,Resultaten!$A:$P,15,FALSE)&gt;32,5,IF(VLOOKUP($A198,Resultaten!$A:$P,15,FALSE)&gt;22,10,IF(VLOOKUP($A198,Resultaten!$A:$P,15,FALSE)&gt;10,15,IF(VLOOKUP($A198,Resultaten!$A:$P,15,FALSE)&gt;6,20,IF(VLOOKUP($A198,Resultaten!$A:$P,15,FALSE)="",0,25)))))</f>
        <v>15</v>
      </c>
      <c r="I198" s="38">
        <f>IF(VLOOKUP($A198,Resultaten!$A:$P,8,FALSE)&gt;32,1,IF(VLOOKUP($A198,Resultaten!$A:$P,8,FALSE)&gt;22,2,IF(VLOOKUP($A198,Resultaten!$A:$P,8,FALSE)&gt;10,3,IF(VLOOKUP($A198,Resultaten!$A:$P,8,FALSE)&gt;6,4,IF(VLOOKUP($A198,Resultaten!$A:$P,8,FALSE)="",0,5)))))</f>
        <v>4</v>
      </c>
      <c r="J198" s="38">
        <f>IF(ISERROR(VLOOKUP($A198,BNT!$A:$H,8,FALSE)=TRUE),0,IF(VLOOKUP($A198,BNT!$A:$H,8,FALSE)="JA",2,0))</f>
        <v>0</v>
      </c>
      <c r="K198" s="38">
        <f>IF(ISERROR(VLOOKUP($A198,BNT!$A:$H,6,FALSE)=TRUE),0,IF(VLOOKUP($A198,BNT!$A:$H,6,FALSE)="JA",1,0))</f>
        <v>0</v>
      </c>
      <c r="L198" s="52">
        <f t="shared" si="6"/>
        <v>48</v>
      </c>
      <c r="M198" s="12">
        <f>IF(VLOOKUP($A198,Resultaten!$A:$P,15,FALSE)&gt;32,5,IF(VLOOKUP($A198,Resultaten!$A:$P,15,FALSE)&gt;22,10,IF(VLOOKUP($A198,Resultaten!$A:$P,15,FALSE)&gt;10,15,IF(VLOOKUP($A198,Resultaten!$A:$P,15,FALSE)&gt;6,20,IF(VLOOKUP($A198,Resultaten!$A:$P,15,FALSE)="",0,25)))))</f>
        <v>15</v>
      </c>
      <c r="N198" s="12">
        <f>IF(VLOOKUP($A198,Resultaten!$A:$P,16,FALSE)&gt;32,5,IF(VLOOKUP($A198,Resultaten!$A:$P,16,FALSE)&gt;22,10,IF(VLOOKUP($A198,Resultaten!$A:$P,16,FALSE)&gt;10,15,IF(VLOOKUP($A198,Resultaten!$A:$P,16,FALSE)&gt;6,20,IF(VLOOKUP($A198,Resultaten!$A:$P,16,FALSE)="",0,25)))))</f>
        <v>0</v>
      </c>
      <c r="O198" s="12">
        <f>IF(VLOOKUP($A198,Resultaten!$A:$P,9,FALSE)&gt;32,2,IF(VLOOKUP($A198,Resultaten!$A:$P,9,FALSE)&gt;22,4,IF(VLOOKUP($A198,Resultaten!$A:$P,9,FALSE)&gt;10,6,IF(VLOOKUP($A198,Resultaten!$A:$P,9,FALSE)&gt;6,8,IF(VLOOKUP($A198,Resultaten!$A:$P,9,FALSE)="",0,10)))))</f>
        <v>0</v>
      </c>
      <c r="P198" s="12">
        <f>IF(ISERROR(VLOOKUP($A198,BNT!$A:$H,7,FALSE)=TRUE),0,IF(VLOOKUP($A198,BNT!$A:$H,7,FALSE)="JA",2,0))</f>
        <v>0</v>
      </c>
      <c r="Q198" s="14">
        <f t="shared" si="7"/>
        <v>38</v>
      </c>
    </row>
    <row r="199" spans="1:17" x14ac:dyDescent="0.25">
      <c r="A199" s="25">
        <v>5025</v>
      </c>
      <c r="B199" s="25" t="str">
        <f>VLOOKUP($A199,Para!$D$1:$E$996,2,FALSE)</f>
        <v>Bree Basket</v>
      </c>
      <c r="C199" s="18">
        <f>VLOOKUP($A199,'Score Algemeen'!$A$3:$S$968,5,FALSE)</f>
        <v>10</v>
      </c>
      <c r="D199" s="18">
        <f>VLOOKUP($A199,'Score Algemeen'!$A:$S,15,FALSE)</f>
        <v>4</v>
      </c>
      <c r="E199" s="18">
        <f>VLOOKUP($A199,'Score Algemeen'!$A:$S,19,FALSE)</f>
        <v>8</v>
      </c>
      <c r="F199" s="38">
        <f>IF(VLOOKUP($A199,Resultaten!$A:$P,14,FALSE)&gt;32,5,IF(VLOOKUP($A199,Resultaten!$A:$P,14,FALSE)&gt;22,10,IF(VLOOKUP($A199,Resultaten!$A:$P,14,FALSE)&gt;10,15,IF(VLOOKUP($A199,Resultaten!$A:$P,14,FALSE)&gt;6,20,IF(VLOOKUP($A199,Resultaten!$A:$P,14,FALSE)="",0,25)))))</f>
        <v>0</v>
      </c>
      <c r="G199" s="38">
        <f>IF(VLOOKUP($A199,Resultaten!$A:$P,7,FALSE)&gt;32,1,IF(VLOOKUP($A199,Resultaten!$A:$P,7,FALSE)&gt;22,2,IF(VLOOKUP($A199,Resultaten!$A:$P,7,FALSE)&gt;10,3,IF(VLOOKUP($A199,Resultaten!$A:$P,7,FALSE)&gt;6,4,IF(VLOOKUP($A199,Resultaten!$A:$P,7,FALSE)="",0,5)))))</f>
        <v>0</v>
      </c>
      <c r="H199" s="38">
        <f>IF(VLOOKUP($A199,Resultaten!$A:$P,15,FALSE)&gt;32,5,IF(VLOOKUP($A199,Resultaten!$A:$P,15,FALSE)&gt;22,10,IF(VLOOKUP($A199,Resultaten!$A:$P,15,FALSE)&gt;10,15,IF(VLOOKUP($A199,Resultaten!$A:$P,15,FALSE)&gt;6,20,IF(VLOOKUP($A199,Resultaten!$A:$P,15,FALSE)="",0,25)))))</f>
        <v>0</v>
      </c>
      <c r="I199" s="38">
        <f>IF(VLOOKUP($A199,Resultaten!$A:$P,8,FALSE)&gt;32,1,IF(VLOOKUP($A199,Resultaten!$A:$P,8,FALSE)&gt;22,2,IF(VLOOKUP($A199,Resultaten!$A:$P,8,FALSE)&gt;10,3,IF(VLOOKUP($A199,Resultaten!$A:$P,8,FALSE)&gt;6,4,IF(VLOOKUP($A199,Resultaten!$A:$P,8,FALSE)="",0,5)))))</f>
        <v>0</v>
      </c>
      <c r="J199" s="38">
        <f>IF(ISERROR(VLOOKUP($A199,BNT!$A:$H,8,FALSE)=TRUE),0,IF(VLOOKUP($A199,BNT!$A:$H,8,FALSE)="JA",2,0))</f>
        <v>0</v>
      </c>
      <c r="K199" s="38">
        <f>IF(ISERROR(VLOOKUP($A199,BNT!$A:$H,6,FALSE)=TRUE),0,IF(VLOOKUP($A199,BNT!$A:$H,6,FALSE)="JA",1,0))</f>
        <v>0</v>
      </c>
      <c r="L199" s="52">
        <f t="shared" si="6"/>
        <v>22</v>
      </c>
      <c r="M199" s="12">
        <f>IF(VLOOKUP($A199,Resultaten!$A:$P,15,FALSE)&gt;32,5,IF(VLOOKUP($A199,Resultaten!$A:$P,15,FALSE)&gt;22,10,IF(VLOOKUP($A199,Resultaten!$A:$P,15,FALSE)&gt;10,15,IF(VLOOKUP($A199,Resultaten!$A:$P,15,FALSE)&gt;6,20,IF(VLOOKUP($A199,Resultaten!$A:$P,15,FALSE)="",0,25)))))</f>
        <v>0</v>
      </c>
      <c r="N199" s="12">
        <f>IF(VLOOKUP($A199,Resultaten!$A:$P,16,FALSE)&gt;32,5,IF(VLOOKUP($A199,Resultaten!$A:$P,16,FALSE)&gt;22,10,IF(VLOOKUP($A199,Resultaten!$A:$P,16,FALSE)&gt;10,15,IF(VLOOKUP($A199,Resultaten!$A:$P,16,FALSE)&gt;6,20,IF(VLOOKUP($A199,Resultaten!$A:$P,16,FALSE)="",0,25)))))</f>
        <v>0</v>
      </c>
      <c r="O199" s="12">
        <f>IF(VLOOKUP($A199,Resultaten!$A:$P,9,FALSE)&gt;32,2,IF(VLOOKUP($A199,Resultaten!$A:$P,9,FALSE)&gt;22,4,IF(VLOOKUP($A199,Resultaten!$A:$P,9,FALSE)&gt;10,6,IF(VLOOKUP($A199,Resultaten!$A:$P,9,FALSE)&gt;6,8,IF(VLOOKUP($A199,Resultaten!$A:$P,9,FALSE)="",0,10)))))</f>
        <v>0</v>
      </c>
      <c r="P199" s="12">
        <f>IF(ISERROR(VLOOKUP($A199,BNT!$A:$H,7,FALSE)=TRUE),0,IF(VLOOKUP($A199,BNT!$A:$H,7,FALSE)="JA",2,0))</f>
        <v>0</v>
      </c>
      <c r="Q199" s="14">
        <f t="shared" si="7"/>
        <v>22</v>
      </c>
    </row>
    <row r="200" spans="1:17" x14ac:dyDescent="0.25">
      <c r="A200" s="25">
        <v>5028</v>
      </c>
      <c r="B200" s="25" t="str">
        <f>VLOOKUP($A200,Para!$D$1:$E$996,2,FALSE)</f>
        <v>Elite Academy Antwerp</v>
      </c>
      <c r="C200" s="18">
        <f>VLOOKUP($A200,'Score Algemeen'!$A$3:$S$968,5,FALSE)</f>
        <v>10</v>
      </c>
      <c r="D200" s="18">
        <f>VLOOKUP($A200,'Score Algemeen'!$A:$S,15,FALSE)</f>
        <v>2</v>
      </c>
      <c r="E200" s="18">
        <f>VLOOKUP($A200,'Score Algemeen'!$A:$S,19,FALSE)</f>
        <v>2</v>
      </c>
      <c r="F200" s="38">
        <f>IF(VLOOKUP($A200,Resultaten!$A:$P,14,FALSE)&gt;32,5,IF(VLOOKUP($A200,Resultaten!$A:$P,14,FALSE)&gt;22,10,IF(VLOOKUP($A200,Resultaten!$A:$P,14,FALSE)&gt;10,15,IF(VLOOKUP($A200,Resultaten!$A:$P,14,FALSE)&gt;6,20,IF(VLOOKUP($A200,Resultaten!$A:$P,14,FALSE)="",0,25)))))</f>
        <v>0</v>
      </c>
      <c r="G200" s="38">
        <f>IF(VLOOKUP($A200,Resultaten!$A:$P,7,FALSE)&gt;32,1,IF(VLOOKUP($A200,Resultaten!$A:$P,7,FALSE)&gt;22,2,IF(VLOOKUP($A200,Resultaten!$A:$P,7,FALSE)&gt;10,3,IF(VLOOKUP($A200,Resultaten!$A:$P,7,FALSE)&gt;6,4,IF(VLOOKUP($A200,Resultaten!$A:$P,7,FALSE)="",0,5)))))</f>
        <v>0</v>
      </c>
      <c r="H200" s="38">
        <f>IF(VLOOKUP($A200,Resultaten!$A:$P,15,FALSE)&gt;32,5,IF(VLOOKUP($A200,Resultaten!$A:$P,15,FALSE)&gt;22,10,IF(VLOOKUP($A200,Resultaten!$A:$P,15,FALSE)&gt;10,15,IF(VLOOKUP($A200,Resultaten!$A:$P,15,FALSE)&gt;6,20,IF(VLOOKUP($A200,Resultaten!$A:$P,15,FALSE)="",0,25)))))</f>
        <v>0</v>
      </c>
      <c r="I200" s="38">
        <f>IF(VLOOKUP($A200,Resultaten!$A:$P,8,FALSE)&gt;32,1,IF(VLOOKUP($A200,Resultaten!$A:$P,8,FALSE)&gt;22,2,IF(VLOOKUP($A200,Resultaten!$A:$P,8,FALSE)&gt;10,3,IF(VLOOKUP($A200,Resultaten!$A:$P,8,FALSE)&gt;6,4,IF(VLOOKUP($A200,Resultaten!$A:$P,8,FALSE)="",0,5)))))</f>
        <v>0</v>
      </c>
      <c r="J200" s="38">
        <f>IF(ISERROR(VLOOKUP($A200,BNT!$A:$H,8,FALSE)=TRUE),0,IF(VLOOKUP($A200,BNT!$A:$H,8,FALSE)="JA",2,0))</f>
        <v>0</v>
      </c>
      <c r="K200" s="38">
        <f>IF(ISERROR(VLOOKUP($A200,BNT!$A:$H,6,FALSE)=TRUE),0,IF(VLOOKUP($A200,BNT!$A:$H,6,FALSE)="JA",1,0))</f>
        <v>0</v>
      </c>
      <c r="L200" s="52">
        <f t="shared" si="6"/>
        <v>14</v>
      </c>
      <c r="M200" s="12">
        <f>IF(VLOOKUP($A200,Resultaten!$A:$P,15,FALSE)&gt;32,5,IF(VLOOKUP($A200,Resultaten!$A:$P,15,FALSE)&gt;22,10,IF(VLOOKUP($A200,Resultaten!$A:$P,15,FALSE)&gt;10,15,IF(VLOOKUP($A200,Resultaten!$A:$P,15,FALSE)&gt;6,20,IF(VLOOKUP($A200,Resultaten!$A:$P,15,FALSE)="",0,25)))))</f>
        <v>0</v>
      </c>
      <c r="N200" s="12">
        <f>IF(VLOOKUP($A200,Resultaten!$A:$P,16,FALSE)&gt;32,5,IF(VLOOKUP($A200,Resultaten!$A:$P,16,FALSE)&gt;22,10,IF(VLOOKUP($A200,Resultaten!$A:$P,16,FALSE)&gt;10,15,IF(VLOOKUP($A200,Resultaten!$A:$P,16,FALSE)&gt;6,20,IF(VLOOKUP($A200,Resultaten!$A:$P,16,FALSE)="",0,25)))))</f>
        <v>0</v>
      </c>
      <c r="O200" s="12">
        <f>IF(VLOOKUP($A200,Resultaten!$A:$P,9,FALSE)&gt;32,2,IF(VLOOKUP($A200,Resultaten!$A:$P,9,FALSE)&gt;22,4,IF(VLOOKUP($A200,Resultaten!$A:$P,9,FALSE)&gt;10,6,IF(VLOOKUP($A200,Resultaten!$A:$P,9,FALSE)&gt;6,8,IF(VLOOKUP($A200,Resultaten!$A:$P,9,FALSE)="",0,10)))))</f>
        <v>0</v>
      </c>
      <c r="P200" s="12">
        <f>IF(ISERROR(VLOOKUP($A200,BNT!$A:$H,7,FALSE)=TRUE),0,IF(VLOOKUP($A200,BNT!$A:$H,7,FALSE)="JA",2,0))</f>
        <v>0</v>
      </c>
      <c r="Q200" s="14">
        <f t="shared" si="7"/>
        <v>14</v>
      </c>
    </row>
    <row r="201" spans="1:17" x14ac:dyDescent="0.25">
      <c r="A201" s="25">
        <v>5030</v>
      </c>
      <c r="B201" s="25" t="str">
        <f>VLOOKUP($A201,Para!$D$1:$E$996,2,FALSE)</f>
        <v>BBC Erembodegem</v>
      </c>
      <c r="C201" s="18">
        <f>VLOOKUP($A201,'Score Algemeen'!$A$3:$S$968,5,FALSE)</f>
        <v>10</v>
      </c>
      <c r="D201" s="18">
        <f>VLOOKUP($A201,'Score Algemeen'!$A:$S,15,FALSE)</f>
        <v>2</v>
      </c>
      <c r="E201" s="18">
        <f>VLOOKUP($A201,'Score Algemeen'!$A:$S,19,FALSE)</f>
        <v>5</v>
      </c>
      <c r="F201" s="38">
        <f>IF(VLOOKUP($A201,Resultaten!$A:$P,14,FALSE)&gt;32,5,IF(VLOOKUP($A201,Resultaten!$A:$P,14,FALSE)&gt;22,10,IF(VLOOKUP($A201,Resultaten!$A:$P,14,FALSE)&gt;10,15,IF(VLOOKUP($A201,Resultaten!$A:$P,14,FALSE)&gt;6,20,IF(VLOOKUP($A201,Resultaten!$A:$P,14,FALSE)="",0,25)))))</f>
        <v>0</v>
      </c>
      <c r="G201" s="38">
        <f>IF(VLOOKUP($A201,Resultaten!$A:$P,7,FALSE)&gt;32,1,IF(VLOOKUP($A201,Resultaten!$A:$P,7,FALSE)&gt;22,2,IF(VLOOKUP($A201,Resultaten!$A:$P,7,FALSE)&gt;10,3,IF(VLOOKUP($A201,Resultaten!$A:$P,7,FALSE)&gt;6,4,IF(VLOOKUP($A201,Resultaten!$A:$P,7,FALSE)="",0,5)))))</f>
        <v>0</v>
      </c>
      <c r="H201" s="38">
        <f>IF(VLOOKUP($A201,Resultaten!$A:$P,15,FALSE)&gt;32,5,IF(VLOOKUP($A201,Resultaten!$A:$P,15,FALSE)&gt;22,10,IF(VLOOKUP($A201,Resultaten!$A:$P,15,FALSE)&gt;10,15,IF(VLOOKUP($A201,Resultaten!$A:$P,15,FALSE)&gt;6,20,IF(VLOOKUP($A201,Resultaten!$A:$P,15,FALSE)="",0,25)))))</f>
        <v>0</v>
      </c>
      <c r="I201" s="38">
        <f>IF(VLOOKUP($A201,Resultaten!$A:$P,8,FALSE)&gt;32,1,IF(VLOOKUP($A201,Resultaten!$A:$P,8,FALSE)&gt;22,2,IF(VLOOKUP($A201,Resultaten!$A:$P,8,FALSE)&gt;10,3,IF(VLOOKUP($A201,Resultaten!$A:$P,8,FALSE)&gt;6,4,IF(VLOOKUP($A201,Resultaten!$A:$P,8,FALSE)="",0,5)))))</f>
        <v>0</v>
      </c>
      <c r="J201" s="38">
        <f>IF(ISERROR(VLOOKUP($A201,BNT!$A:$H,8,FALSE)=TRUE),0,IF(VLOOKUP($A201,BNT!$A:$H,8,FALSE)="JA",2,0))</f>
        <v>0</v>
      </c>
      <c r="K201" s="38">
        <f>IF(ISERROR(VLOOKUP($A201,BNT!$A:$H,6,FALSE)=TRUE),0,IF(VLOOKUP($A201,BNT!$A:$H,6,FALSE)="JA",1,0))</f>
        <v>0</v>
      </c>
      <c r="L201" s="52">
        <f t="shared" si="6"/>
        <v>17</v>
      </c>
      <c r="M201" s="12">
        <f>IF(VLOOKUP($A201,Resultaten!$A:$P,15,FALSE)&gt;32,5,IF(VLOOKUP($A201,Resultaten!$A:$P,15,FALSE)&gt;22,10,IF(VLOOKUP($A201,Resultaten!$A:$P,15,FALSE)&gt;10,15,IF(VLOOKUP($A201,Resultaten!$A:$P,15,FALSE)&gt;6,20,IF(VLOOKUP($A201,Resultaten!$A:$P,15,FALSE)="",0,25)))))</f>
        <v>0</v>
      </c>
      <c r="N201" s="12">
        <f>IF(VLOOKUP($A201,Resultaten!$A:$P,16,FALSE)&gt;32,5,IF(VLOOKUP($A201,Resultaten!$A:$P,16,FALSE)&gt;22,10,IF(VLOOKUP($A201,Resultaten!$A:$P,16,FALSE)&gt;10,15,IF(VLOOKUP($A201,Resultaten!$A:$P,16,FALSE)&gt;6,20,IF(VLOOKUP($A201,Resultaten!$A:$P,16,FALSE)="",0,25)))))</f>
        <v>15</v>
      </c>
      <c r="O201" s="12">
        <f>IF(VLOOKUP($A201,Resultaten!$A:$P,9,FALSE)&gt;32,2,IF(VLOOKUP($A201,Resultaten!$A:$P,9,FALSE)&gt;22,4,IF(VLOOKUP($A201,Resultaten!$A:$P,9,FALSE)&gt;10,6,IF(VLOOKUP($A201,Resultaten!$A:$P,9,FALSE)&gt;6,8,IF(VLOOKUP($A201,Resultaten!$A:$P,9,FALSE)="",0,10)))))</f>
        <v>0</v>
      </c>
      <c r="P201" s="12">
        <f>IF(ISERROR(VLOOKUP($A201,BNT!$A:$H,7,FALSE)=TRUE),0,IF(VLOOKUP($A201,BNT!$A:$H,7,FALSE)="JA",2,0))</f>
        <v>0</v>
      </c>
      <c r="Q201" s="14">
        <f t="shared" si="7"/>
        <v>32</v>
      </c>
    </row>
    <row r="202" spans="1:17" x14ac:dyDescent="0.25">
      <c r="A202" s="25">
        <v>5031</v>
      </c>
      <c r="B202" s="25" t="str">
        <f>VLOOKUP($A202,Para!$D$1:$E$996,2,FALSE)</f>
        <v>BBC Zulte-Leiestreek</v>
      </c>
      <c r="C202" s="18">
        <f>VLOOKUP($A202,'Score Algemeen'!$A$3:$S$968,5,FALSE)</f>
        <v>10</v>
      </c>
      <c r="D202" s="18">
        <f>VLOOKUP($A202,'Score Algemeen'!$A:$S,15,FALSE)</f>
        <v>2</v>
      </c>
      <c r="E202" s="18">
        <f>VLOOKUP($A202,'Score Algemeen'!$A:$S,19,FALSE)</f>
        <v>1</v>
      </c>
      <c r="F202" s="38">
        <f>IF(VLOOKUP($A202,Resultaten!$A:$P,14,FALSE)&gt;32,5,IF(VLOOKUP($A202,Resultaten!$A:$P,14,FALSE)&gt;22,10,IF(VLOOKUP($A202,Resultaten!$A:$P,14,FALSE)&gt;10,15,IF(VLOOKUP($A202,Resultaten!$A:$P,14,FALSE)&gt;6,20,IF(VLOOKUP($A202,Resultaten!$A:$P,14,FALSE)="",0,25)))))</f>
        <v>0</v>
      </c>
      <c r="G202" s="38">
        <f>IF(VLOOKUP($A202,Resultaten!$A:$P,7,FALSE)&gt;32,1,IF(VLOOKUP($A202,Resultaten!$A:$P,7,FALSE)&gt;22,2,IF(VLOOKUP($A202,Resultaten!$A:$P,7,FALSE)&gt;10,3,IF(VLOOKUP($A202,Resultaten!$A:$P,7,FALSE)&gt;6,4,IF(VLOOKUP($A202,Resultaten!$A:$P,7,FALSE)="",0,5)))))</f>
        <v>0</v>
      </c>
      <c r="H202" s="38">
        <f>IF(VLOOKUP($A202,Resultaten!$A:$P,15,FALSE)&gt;32,5,IF(VLOOKUP($A202,Resultaten!$A:$P,15,FALSE)&gt;22,10,IF(VLOOKUP($A202,Resultaten!$A:$P,15,FALSE)&gt;10,15,IF(VLOOKUP($A202,Resultaten!$A:$P,15,FALSE)&gt;6,20,IF(VLOOKUP($A202,Resultaten!$A:$P,15,FALSE)="",0,25)))))</f>
        <v>0</v>
      </c>
      <c r="I202" s="38">
        <f>IF(VLOOKUP($A202,Resultaten!$A:$P,8,FALSE)&gt;32,1,IF(VLOOKUP($A202,Resultaten!$A:$P,8,FALSE)&gt;22,2,IF(VLOOKUP($A202,Resultaten!$A:$P,8,FALSE)&gt;10,3,IF(VLOOKUP($A202,Resultaten!$A:$P,8,FALSE)&gt;6,4,IF(VLOOKUP($A202,Resultaten!$A:$P,8,FALSE)="",0,5)))))</f>
        <v>0</v>
      </c>
      <c r="J202" s="38">
        <f>IF(ISERROR(VLOOKUP($A202,BNT!$A:$H,8,FALSE)=TRUE),0,IF(VLOOKUP($A202,BNT!$A:$H,8,FALSE)="JA",2,0))</f>
        <v>0</v>
      </c>
      <c r="K202" s="38">
        <f>IF(ISERROR(VLOOKUP($A202,BNT!$A:$H,6,FALSE)=TRUE),0,IF(VLOOKUP($A202,BNT!$A:$H,6,FALSE)="JA",1,0))</f>
        <v>0</v>
      </c>
      <c r="L202" s="52">
        <f t="shared" si="6"/>
        <v>13</v>
      </c>
      <c r="M202" s="12">
        <f>IF(VLOOKUP($A202,Resultaten!$A:$P,15,FALSE)&gt;32,5,IF(VLOOKUP($A202,Resultaten!$A:$P,15,FALSE)&gt;22,10,IF(VLOOKUP($A202,Resultaten!$A:$P,15,FALSE)&gt;10,15,IF(VLOOKUP($A202,Resultaten!$A:$P,15,FALSE)&gt;6,20,IF(VLOOKUP($A202,Resultaten!$A:$P,15,FALSE)="",0,25)))))</f>
        <v>0</v>
      </c>
      <c r="N202" s="12">
        <f>IF(VLOOKUP($A202,Resultaten!$A:$P,16,FALSE)&gt;32,5,IF(VLOOKUP($A202,Resultaten!$A:$P,16,FALSE)&gt;22,10,IF(VLOOKUP($A202,Resultaten!$A:$P,16,FALSE)&gt;10,15,IF(VLOOKUP($A202,Resultaten!$A:$P,16,FALSE)&gt;6,20,IF(VLOOKUP($A202,Resultaten!$A:$P,16,FALSE)="",0,25)))))</f>
        <v>0</v>
      </c>
      <c r="O202" s="12">
        <f>IF(VLOOKUP($A202,Resultaten!$A:$P,9,FALSE)&gt;32,2,IF(VLOOKUP($A202,Resultaten!$A:$P,9,FALSE)&gt;22,4,IF(VLOOKUP($A202,Resultaten!$A:$P,9,FALSE)&gt;10,6,IF(VLOOKUP($A202,Resultaten!$A:$P,9,FALSE)&gt;6,8,IF(VLOOKUP($A202,Resultaten!$A:$P,9,FALSE)="",0,10)))))</f>
        <v>0</v>
      </c>
      <c r="P202" s="12">
        <f>IF(ISERROR(VLOOKUP($A202,BNT!$A:$H,7,FALSE)=TRUE),0,IF(VLOOKUP($A202,BNT!$A:$H,7,FALSE)="JA",2,0))</f>
        <v>0</v>
      </c>
      <c r="Q202" s="14">
        <f t="shared" si="7"/>
        <v>13</v>
      </c>
    </row>
    <row r="203" spans="1:17" x14ac:dyDescent="0.25">
      <c r="A203" s="25">
        <v>5032</v>
      </c>
      <c r="B203" s="25" t="str">
        <f>VLOOKUP($A203,Para!$D$1:$E$996,2,FALSE)</f>
        <v>BC Vagant Kortrijk</v>
      </c>
      <c r="C203" s="18">
        <f>VLOOKUP($A203,'Score Algemeen'!$A$3:$S$968,5,FALSE)</f>
        <v>10</v>
      </c>
      <c r="D203" s="18">
        <f>VLOOKUP($A203,'Score Algemeen'!$A:$S,15,FALSE)</f>
        <v>1</v>
      </c>
      <c r="E203" s="18">
        <f>VLOOKUP($A203,'Score Algemeen'!$A:$S,19,FALSE)</f>
        <v>1</v>
      </c>
      <c r="F203" s="38">
        <f>IF(VLOOKUP($A203,Resultaten!$A:$P,14,FALSE)&gt;32,5,IF(VLOOKUP($A203,Resultaten!$A:$P,14,FALSE)&gt;22,10,IF(VLOOKUP($A203,Resultaten!$A:$P,14,FALSE)&gt;10,15,IF(VLOOKUP($A203,Resultaten!$A:$P,14,FALSE)&gt;6,20,IF(VLOOKUP($A203,Resultaten!$A:$P,14,FALSE)="",0,25)))))</f>
        <v>0</v>
      </c>
      <c r="G203" s="38">
        <f>IF(VLOOKUP($A203,Resultaten!$A:$P,7,FALSE)&gt;32,1,IF(VLOOKUP($A203,Resultaten!$A:$P,7,FALSE)&gt;22,2,IF(VLOOKUP($A203,Resultaten!$A:$P,7,FALSE)&gt;10,3,IF(VLOOKUP($A203,Resultaten!$A:$P,7,FALSE)&gt;6,4,IF(VLOOKUP($A203,Resultaten!$A:$P,7,FALSE)="",0,5)))))</f>
        <v>0</v>
      </c>
      <c r="H203" s="38">
        <f>IF(VLOOKUP($A203,Resultaten!$A:$P,15,FALSE)&gt;32,5,IF(VLOOKUP($A203,Resultaten!$A:$P,15,FALSE)&gt;22,10,IF(VLOOKUP($A203,Resultaten!$A:$P,15,FALSE)&gt;10,15,IF(VLOOKUP($A203,Resultaten!$A:$P,15,FALSE)&gt;6,20,IF(VLOOKUP($A203,Resultaten!$A:$P,15,FALSE)="",0,25)))))</f>
        <v>0</v>
      </c>
      <c r="I203" s="38">
        <f>IF(VLOOKUP($A203,Resultaten!$A:$P,8,FALSE)&gt;32,1,IF(VLOOKUP($A203,Resultaten!$A:$P,8,FALSE)&gt;22,2,IF(VLOOKUP($A203,Resultaten!$A:$P,8,FALSE)&gt;10,3,IF(VLOOKUP($A203,Resultaten!$A:$P,8,FALSE)&gt;6,4,IF(VLOOKUP($A203,Resultaten!$A:$P,8,FALSE)="",0,5)))))</f>
        <v>0</v>
      </c>
      <c r="J203" s="38">
        <f>IF(ISERROR(VLOOKUP($A203,BNT!$A:$H,8,FALSE)=TRUE),0,IF(VLOOKUP($A203,BNT!$A:$H,8,FALSE)="JA",2,0))</f>
        <v>0</v>
      </c>
      <c r="K203" s="38">
        <f>IF(ISERROR(VLOOKUP($A203,BNT!$A:$H,6,FALSE)=TRUE),0,IF(VLOOKUP($A203,BNT!$A:$H,6,FALSE)="JA",1,0))</f>
        <v>0</v>
      </c>
      <c r="L203" s="52">
        <f t="shared" si="6"/>
        <v>12</v>
      </c>
      <c r="M203" s="12">
        <f>IF(VLOOKUP($A203,Resultaten!$A:$P,15,FALSE)&gt;32,5,IF(VLOOKUP($A203,Resultaten!$A:$P,15,FALSE)&gt;22,10,IF(VLOOKUP($A203,Resultaten!$A:$P,15,FALSE)&gt;10,15,IF(VLOOKUP($A203,Resultaten!$A:$P,15,FALSE)&gt;6,20,IF(VLOOKUP($A203,Resultaten!$A:$P,15,FALSE)="",0,25)))))</f>
        <v>0</v>
      </c>
      <c r="N203" s="12">
        <f>IF(VLOOKUP($A203,Resultaten!$A:$P,16,FALSE)&gt;32,5,IF(VLOOKUP($A203,Resultaten!$A:$P,16,FALSE)&gt;22,10,IF(VLOOKUP($A203,Resultaten!$A:$P,16,FALSE)&gt;10,15,IF(VLOOKUP($A203,Resultaten!$A:$P,16,FALSE)&gt;6,20,IF(VLOOKUP($A203,Resultaten!$A:$P,16,FALSE)="",0,25)))))</f>
        <v>0</v>
      </c>
      <c r="O203" s="12">
        <f>IF(VLOOKUP($A203,Resultaten!$A:$P,9,FALSE)&gt;32,2,IF(VLOOKUP($A203,Resultaten!$A:$P,9,FALSE)&gt;22,4,IF(VLOOKUP($A203,Resultaten!$A:$P,9,FALSE)&gt;10,6,IF(VLOOKUP($A203,Resultaten!$A:$P,9,FALSE)&gt;6,8,IF(VLOOKUP($A203,Resultaten!$A:$P,9,FALSE)="",0,10)))))</f>
        <v>0</v>
      </c>
      <c r="P203" s="12">
        <f>IF(ISERROR(VLOOKUP($A203,BNT!$A:$H,7,FALSE)=TRUE),0,IF(VLOOKUP($A203,BNT!$A:$H,7,FALSE)="JA",2,0))</f>
        <v>0</v>
      </c>
      <c r="Q203" s="14">
        <f t="shared" si="7"/>
        <v>12</v>
      </c>
    </row>
    <row r="204" spans="1:17" x14ac:dyDescent="0.25">
      <c r="A204" s="25">
        <v>5035</v>
      </c>
      <c r="B204" s="25" t="str">
        <f>VLOOKUP($A204,Para!$D$1:$E$996,2,FALSE)</f>
        <v>Hubo Limburg United</v>
      </c>
      <c r="C204" s="18">
        <f>VLOOKUP($A204,'Score Algemeen'!$A$3:$S$968,5,FALSE)</f>
        <v>10</v>
      </c>
      <c r="D204" s="18">
        <f>VLOOKUP($A204,'Score Algemeen'!$A:$S,15,FALSE)</f>
        <v>5</v>
      </c>
      <c r="E204" s="18">
        <f>VLOOKUP($A204,'Score Algemeen'!$A:$S,19,FALSE)</f>
        <v>1</v>
      </c>
      <c r="F204" s="38">
        <f>IF(VLOOKUP($A204,Resultaten!$A:$P,14,FALSE)&gt;32,5,IF(VLOOKUP($A204,Resultaten!$A:$P,14,FALSE)&gt;22,10,IF(VLOOKUP($A204,Resultaten!$A:$P,14,FALSE)&gt;10,15,IF(VLOOKUP($A204,Resultaten!$A:$P,14,FALSE)&gt;6,20,IF(VLOOKUP($A204,Resultaten!$A:$P,14,FALSE)="",0,25)))))</f>
        <v>0</v>
      </c>
      <c r="G204" s="38">
        <f>IF(VLOOKUP($A204,Resultaten!$A:$P,7,FALSE)&gt;32,1,IF(VLOOKUP($A204,Resultaten!$A:$P,7,FALSE)&gt;22,2,IF(VLOOKUP($A204,Resultaten!$A:$P,7,FALSE)&gt;10,3,IF(VLOOKUP($A204,Resultaten!$A:$P,7,FALSE)&gt;6,4,IF(VLOOKUP($A204,Resultaten!$A:$P,7,FALSE)="",0,5)))))</f>
        <v>0</v>
      </c>
      <c r="H204" s="38">
        <f>IF(VLOOKUP($A204,Resultaten!$A:$P,15,FALSE)&gt;32,5,IF(VLOOKUP($A204,Resultaten!$A:$P,15,FALSE)&gt;22,10,IF(VLOOKUP($A204,Resultaten!$A:$P,15,FALSE)&gt;10,15,IF(VLOOKUP($A204,Resultaten!$A:$P,15,FALSE)&gt;6,20,IF(VLOOKUP($A204,Resultaten!$A:$P,15,FALSE)="",0,25)))))</f>
        <v>0</v>
      </c>
      <c r="I204" s="38">
        <f>IF(VLOOKUP($A204,Resultaten!$A:$P,8,FALSE)&gt;32,1,IF(VLOOKUP($A204,Resultaten!$A:$P,8,FALSE)&gt;22,2,IF(VLOOKUP($A204,Resultaten!$A:$P,8,FALSE)&gt;10,3,IF(VLOOKUP($A204,Resultaten!$A:$P,8,FALSE)&gt;6,4,IF(VLOOKUP($A204,Resultaten!$A:$P,8,FALSE)="",0,5)))))</f>
        <v>0</v>
      </c>
      <c r="J204" s="38">
        <f>IF(ISERROR(VLOOKUP($A204,BNT!$A:$H,8,FALSE)=TRUE),0,IF(VLOOKUP($A204,BNT!$A:$H,8,FALSE)="JA",2,0))</f>
        <v>0</v>
      </c>
      <c r="K204" s="38">
        <f>IF(ISERROR(VLOOKUP($A204,BNT!$A:$H,6,FALSE)=TRUE),0,IF(VLOOKUP($A204,BNT!$A:$H,6,FALSE)="JA",1,0))</f>
        <v>0</v>
      </c>
      <c r="L204" s="52">
        <f t="shared" si="6"/>
        <v>16</v>
      </c>
      <c r="M204" s="12">
        <f>IF(VLOOKUP($A204,Resultaten!$A:$P,15,FALSE)&gt;32,5,IF(VLOOKUP($A204,Resultaten!$A:$P,15,FALSE)&gt;22,10,IF(VLOOKUP($A204,Resultaten!$A:$P,15,FALSE)&gt;10,15,IF(VLOOKUP($A204,Resultaten!$A:$P,15,FALSE)&gt;6,20,IF(VLOOKUP($A204,Resultaten!$A:$P,15,FALSE)="",0,25)))))</f>
        <v>0</v>
      </c>
      <c r="N204" s="12">
        <f>IF(VLOOKUP($A204,Resultaten!$A:$P,16,FALSE)&gt;32,5,IF(VLOOKUP($A204,Resultaten!$A:$P,16,FALSE)&gt;22,10,IF(VLOOKUP($A204,Resultaten!$A:$P,16,FALSE)&gt;10,15,IF(VLOOKUP($A204,Resultaten!$A:$P,16,FALSE)&gt;6,20,IF(VLOOKUP($A204,Resultaten!$A:$P,16,FALSE)="",0,25)))))</f>
        <v>0</v>
      </c>
      <c r="O204" s="12">
        <f>IF(VLOOKUP($A204,Resultaten!$A:$P,9,FALSE)&gt;32,2,IF(VLOOKUP($A204,Resultaten!$A:$P,9,FALSE)&gt;22,4,IF(VLOOKUP($A204,Resultaten!$A:$P,9,FALSE)&gt;10,6,IF(VLOOKUP($A204,Resultaten!$A:$P,9,FALSE)&gt;6,8,IF(VLOOKUP($A204,Resultaten!$A:$P,9,FALSE)="",0,10)))))</f>
        <v>0</v>
      </c>
      <c r="P204" s="12">
        <f>IF(ISERROR(VLOOKUP($A204,BNT!$A:$H,7,FALSE)=TRUE),0,IF(VLOOKUP($A204,BNT!$A:$H,7,FALSE)="JA",2,0))</f>
        <v>0</v>
      </c>
      <c r="Q204" s="14">
        <f t="shared" si="7"/>
        <v>16</v>
      </c>
    </row>
    <row r="205" spans="1:17" x14ac:dyDescent="0.25">
      <c r="A205" s="25">
        <v>5036</v>
      </c>
      <c r="B205" s="25" t="str">
        <f>VLOOKUP($A205,Para!$D$1:$E$996,2,FALSE)</f>
        <v>WIZ Basket Leuven</v>
      </c>
      <c r="C205" s="18">
        <f>VLOOKUP($A205,'Score Algemeen'!$A$3:$S$968,5,FALSE)</f>
        <v>10</v>
      </c>
      <c r="D205" s="18">
        <f>VLOOKUP($A205,'Score Algemeen'!$A:$S,15,FALSE)</f>
        <v>1</v>
      </c>
      <c r="E205" s="18">
        <f>VLOOKUP($A205,'Score Algemeen'!$A:$S,19,FALSE)</f>
        <v>1</v>
      </c>
      <c r="F205" s="38">
        <f>IF(VLOOKUP($A205,Resultaten!$A:$P,14,FALSE)&gt;32,5,IF(VLOOKUP($A205,Resultaten!$A:$P,14,FALSE)&gt;22,10,IF(VLOOKUP($A205,Resultaten!$A:$P,14,FALSE)&gt;10,15,IF(VLOOKUP($A205,Resultaten!$A:$P,14,FALSE)&gt;6,20,IF(VLOOKUP($A205,Resultaten!$A:$P,14,FALSE)="",0,25)))))</f>
        <v>0</v>
      </c>
      <c r="G205" s="38">
        <f>IF(VLOOKUP($A205,Resultaten!$A:$P,7,FALSE)&gt;32,1,IF(VLOOKUP($A205,Resultaten!$A:$P,7,FALSE)&gt;22,2,IF(VLOOKUP($A205,Resultaten!$A:$P,7,FALSE)&gt;10,3,IF(VLOOKUP($A205,Resultaten!$A:$P,7,FALSE)&gt;6,4,IF(VLOOKUP($A205,Resultaten!$A:$P,7,FALSE)="",0,5)))))</f>
        <v>0</v>
      </c>
      <c r="H205" s="38">
        <f>IF(VLOOKUP($A205,Resultaten!$A:$P,15,FALSE)&gt;32,5,IF(VLOOKUP($A205,Resultaten!$A:$P,15,FALSE)&gt;22,10,IF(VLOOKUP($A205,Resultaten!$A:$P,15,FALSE)&gt;10,15,IF(VLOOKUP($A205,Resultaten!$A:$P,15,FALSE)&gt;6,20,IF(VLOOKUP($A205,Resultaten!$A:$P,15,FALSE)="",0,25)))))</f>
        <v>0</v>
      </c>
      <c r="I205" s="38">
        <f>IF(VLOOKUP($A205,Resultaten!$A:$P,8,FALSE)&gt;32,1,IF(VLOOKUP($A205,Resultaten!$A:$P,8,FALSE)&gt;22,2,IF(VLOOKUP($A205,Resultaten!$A:$P,8,FALSE)&gt;10,3,IF(VLOOKUP($A205,Resultaten!$A:$P,8,FALSE)&gt;6,4,IF(VLOOKUP($A205,Resultaten!$A:$P,8,FALSE)="",0,5)))))</f>
        <v>0</v>
      </c>
      <c r="J205" s="38">
        <f>IF(ISERROR(VLOOKUP($A205,BNT!$A:$H,8,FALSE)=TRUE),0,IF(VLOOKUP($A205,BNT!$A:$H,8,FALSE)="JA",2,0))</f>
        <v>0</v>
      </c>
      <c r="K205" s="38">
        <f>IF(ISERROR(VLOOKUP($A205,BNT!$A:$H,6,FALSE)=TRUE),0,IF(VLOOKUP($A205,BNT!$A:$H,6,FALSE)="JA",1,0))</f>
        <v>0</v>
      </c>
      <c r="L205" s="52">
        <f t="shared" si="6"/>
        <v>12</v>
      </c>
      <c r="M205" s="12">
        <f>IF(VLOOKUP($A205,Resultaten!$A:$P,15,FALSE)&gt;32,5,IF(VLOOKUP($A205,Resultaten!$A:$P,15,FALSE)&gt;22,10,IF(VLOOKUP($A205,Resultaten!$A:$P,15,FALSE)&gt;10,15,IF(VLOOKUP($A205,Resultaten!$A:$P,15,FALSE)&gt;6,20,IF(VLOOKUP($A205,Resultaten!$A:$P,15,FALSE)="",0,25)))))</f>
        <v>0</v>
      </c>
      <c r="N205" s="12">
        <f>IF(VLOOKUP($A205,Resultaten!$A:$P,16,FALSE)&gt;32,5,IF(VLOOKUP($A205,Resultaten!$A:$P,16,FALSE)&gt;22,10,IF(VLOOKUP($A205,Resultaten!$A:$P,16,FALSE)&gt;10,15,IF(VLOOKUP($A205,Resultaten!$A:$P,16,FALSE)&gt;6,20,IF(VLOOKUP($A205,Resultaten!$A:$P,16,FALSE)="",0,25)))))</f>
        <v>0</v>
      </c>
      <c r="O205" s="12">
        <f>IF(VLOOKUP($A205,Resultaten!$A:$P,9,FALSE)&gt;32,2,IF(VLOOKUP($A205,Resultaten!$A:$P,9,FALSE)&gt;22,4,IF(VLOOKUP($A205,Resultaten!$A:$P,9,FALSE)&gt;10,6,IF(VLOOKUP($A205,Resultaten!$A:$P,9,FALSE)&gt;6,8,IF(VLOOKUP($A205,Resultaten!$A:$P,9,FALSE)="",0,10)))))</f>
        <v>0</v>
      </c>
      <c r="P205" s="12">
        <f>IF(ISERROR(VLOOKUP($A205,BNT!$A:$H,7,FALSE)=TRUE),0,IF(VLOOKUP($A205,BNT!$A:$H,7,FALSE)="JA",2,0))</f>
        <v>0</v>
      </c>
      <c r="Q205" s="14">
        <f t="shared" si="7"/>
        <v>12</v>
      </c>
    </row>
    <row r="206" spans="1:17" x14ac:dyDescent="0.25">
      <c r="A206" s="25">
        <v>5038</v>
      </c>
      <c r="B206" s="25" t="str">
        <f>VLOOKUP($A206,Para!$D$1:$E$996,2,FALSE)</f>
        <v>Basketbal Club Vikings Lede</v>
      </c>
      <c r="C206" s="18">
        <f>VLOOKUP($A206,'Score Algemeen'!$A$3:$S$968,5,FALSE)</f>
        <v>10</v>
      </c>
      <c r="D206" s="18">
        <f>VLOOKUP($A206,'Score Algemeen'!$A:$S,15,FALSE)</f>
        <v>1</v>
      </c>
      <c r="E206" s="18">
        <f>VLOOKUP($A206,'Score Algemeen'!$A:$S,19,FALSE)</f>
        <v>1</v>
      </c>
      <c r="F206" s="38">
        <f>IF(VLOOKUP($A206,Resultaten!$A:$P,14,FALSE)&gt;32,5,IF(VLOOKUP($A206,Resultaten!$A:$P,14,FALSE)&gt;22,10,IF(VLOOKUP($A206,Resultaten!$A:$P,14,FALSE)&gt;10,15,IF(VLOOKUP($A206,Resultaten!$A:$P,14,FALSE)&gt;6,20,IF(VLOOKUP($A206,Resultaten!$A:$P,14,FALSE)="",0,25)))))</f>
        <v>0</v>
      </c>
      <c r="G206" s="38">
        <f>IF(VLOOKUP($A206,Resultaten!$A:$P,7,FALSE)&gt;32,1,IF(VLOOKUP($A206,Resultaten!$A:$P,7,FALSE)&gt;22,2,IF(VLOOKUP($A206,Resultaten!$A:$P,7,FALSE)&gt;10,3,IF(VLOOKUP($A206,Resultaten!$A:$P,7,FALSE)&gt;6,4,IF(VLOOKUP($A206,Resultaten!$A:$P,7,FALSE)="",0,5)))))</f>
        <v>0</v>
      </c>
      <c r="H206" s="38">
        <f>IF(VLOOKUP($A206,Resultaten!$A:$P,15,FALSE)&gt;32,5,IF(VLOOKUP($A206,Resultaten!$A:$P,15,FALSE)&gt;22,10,IF(VLOOKUP($A206,Resultaten!$A:$P,15,FALSE)&gt;10,15,IF(VLOOKUP($A206,Resultaten!$A:$P,15,FALSE)&gt;6,20,IF(VLOOKUP($A206,Resultaten!$A:$P,15,FALSE)="",0,25)))))</f>
        <v>0</v>
      </c>
      <c r="I206" s="38">
        <f>IF(VLOOKUP($A206,Resultaten!$A:$P,8,FALSE)&gt;32,1,IF(VLOOKUP($A206,Resultaten!$A:$P,8,FALSE)&gt;22,2,IF(VLOOKUP($A206,Resultaten!$A:$P,8,FALSE)&gt;10,3,IF(VLOOKUP($A206,Resultaten!$A:$P,8,FALSE)&gt;6,4,IF(VLOOKUP($A206,Resultaten!$A:$P,8,FALSE)="",0,5)))))</f>
        <v>0</v>
      </c>
      <c r="J206" s="38">
        <f>IF(ISERROR(VLOOKUP($A206,BNT!$A:$H,8,FALSE)=TRUE),0,IF(VLOOKUP($A206,BNT!$A:$H,8,FALSE)="JA",2,0))</f>
        <v>0</v>
      </c>
      <c r="K206" s="38">
        <f>IF(ISERROR(VLOOKUP($A206,BNT!$A:$H,6,FALSE)=TRUE),0,IF(VLOOKUP($A206,BNT!$A:$H,6,FALSE)="JA",1,0))</f>
        <v>0</v>
      </c>
      <c r="L206" s="52">
        <f t="shared" si="6"/>
        <v>12</v>
      </c>
      <c r="M206" s="12">
        <f>IF(VLOOKUP($A206,Resultaten!$A:$P,15,FALSE)&gt;32,5,IF(VLOOKUP($A206,Resultaten!$A:$P,15,FALSE)&gt;22,10,IF(VLOOKUP($A206,Resultaten!$A:$P,15,FALSE)&gt;10,15,IF(VLOOKUP($A206,Resultaten!$A:$P,15,FALSE)&gt;6,20,IF(VLOOKUP($A206,Resultaten!$A:$P,15,FALSE)="",0,25)))))</f>
        <v>0</v>
      </c>
      <c r="N206" s="12">
        <f>IF(VLOOKUP($A206,Resultaten!$A:$P,16,FALSE)&gt;32,5,IF(VLOOKUP($A206,Resultaten!$A:$P,16,FALSE)&gt;22,10,IF(VLOOKUP($A206,Resultaten!$A:$P,16,FALSE)&gt;10,15,IF(VLOOKUP($A206,Resultaten!$A:$P,16,FALSE)&gt;6,20,IF(VLOOKUP($A206,Resultaten!$A:$P,16,FALSE)="",0,25)))))</f>
        <v>0</v>
      </c>
      <c r="O206" s="12">
        <f>IF(VLOOKUP($A206,Resultaten!$A:$P,9,FALSE)&gt;32,2,IF(VLOOKUP($A206,Resultaten!$A:$P,9,FALSE)&gt;22,4,IF(VLOOKUP($A206,Resultaten!$A:$P,9,FALSE)&gt;10,6,IF(VLOOKUP($A206,Resultaten!$A:$P,9,FALSE)&gt;6,8,IF(VLOOKUP($A206,Resultaten!$A:$P,9,FALSE)="",0,10)))))</f>
        <v>0</v>
      </c>
      <c r="P206" s="12">
        <f>IF(ISERROR(VLOOKUP($A206,BNT!$A:$H,7,FALSE)=TRUE),0,IF(VLOOKUP($A206,BNT!$A:$H,7,FALSE)="JA",2,0))</f>
        <v>0</v>
      </c>
      <c r="Q206" s="14">
        <f t="shared" si="7"/>
        <v>12</v>
      </c>
    </row>
    <row r="207" spans="1:17" x14ac:dyDescent="0.25">
      <c r="A207" s="25">
        <v>5039</v>
      </c>
      <c r="B207" s="25" t="str">
        <f>VLOOKUP($A207,Para!$D$1:$E$996,2,FALSE)</f>
        <v>Phantoms Basket Boom</v>
      </c>
      <c r="C207" s="18">
        <f>VLOOKUP($A207,'Score Algemeen'!$A$3:$S$968,5,FALSE)</f>
        <v>10</v>
      </c>
      <c r="D207" s="18">
        <f>VLOOKUP($A207,'Score Algemeen'!$A:$S,15,FALSE)</f>
        <v>14</v>
      </c>
      <c r="E207" s="18">
        <f>VLOOKUP($A207,'Score Algemeen'!$A:$S,19,FALSE)</f>
        <v>8</v>
      </c>
      <c r="F207" s="38">
        <f>IF(VLOOKUP($A207,Resultaten!$A:$P,14,FALSE)&gt;32,5,IF(VLOOKUP($A207,Resultaten!$A:$P,14,FALSE)&gt;22,10,IF(VLOOKUP($A207,Resultaten!$A:$P,14,FALSE)&gt;10,15,IF(VLOOKUP($A207,Resultaten!$A:$P,14,FALSE)&gt;6,20,IF(VLOOKUP($A207,Resultaten!$A:$P,14,FALSE)="",0,25)))))</f>
        <v>25</v>
      </c>
      <c r="G207" s="38">
        <f>IF(VLOOKUP($A207,Resultaten!$A:$P,7,FALSE)&gt;32,1,IF(VLOOKUP($A207,Resultaten!$A:$P,7,FALSE)&gt;22,2,IF(VLOOKUP($A207,Resultaten!$A:$P,7,FALSE)&gt;10,3,IF(VLOOKUP($A207,Resultaten!$A:$P,7,FALSE)&gt;6,4,IF(VLOOKUP($A207,Resultaten!$A:$P,7,FALSE)="",0,5)))))</f>
        <v>5</v>
      </c>
      <c r="H207" s="38">
        <f>IF(VLOOKUP($A207,Resultaten!$A:$P,15,FALSE)&gt;32,5,IF(VLOOKUP($A207,Resultaten!$A:$P,15,FALSE)&gt;22,10,IF(VLOOKUP($A207,Resultaten!$A:$P,15,FALSE)&gt;10,15,IF(VLOOKUP($A207,Resultaten!$A:$P,15,FALSE)&gt;6,20,IF(VLOOKUP($A207,Resultaten!$A:$P,15,FALSE)="",0,25)))))</f>
        <v>25</v>
      </c>
      <c r="I207" s="38">
        <f>IF(VLOOKUP($A207,Resultaten!$A:$P,8,FALSE)&gt;32,1,IF(VLOOKUP($A207,Resultaten!$A:$P,8,FALSE)&gt;22,2,IF(VLOOKUP($A207,Resultaten!$A:$P,8,FALSE)&gt;10,3,IF(VLOOKUP($A207,Resultaten!$A:$P,8,FALSE)&gt;6,4,IF(VLOOKUP($A207,Resultaten!$A:$P,8,FALSE)="",0,5)))))</f>
        <v>5</v>
      </c>
      <c r="J207" s="38">
        <f>IF(ISERROR(VLOOKUP($A207,BNT!$A:$H,8,FALSE)=TRUE),0,IF(VLOOKUP($A207,BNT!$A:$H,8,FALSE)="JA",2,0))</f>
        <v>2</v>
      </c>
      <c r="K207" s="38">
        <f>IF(ISERROR(VLOOKUP($A207,BNT!$A:$H,6,FALSE)=TRUE),0,IF(VLOOKUP($A207,BNT!$A:$H,6,FALSE)="JA",1,0))</f>
        <v>1</v>
      </c>
      <c r="L207" s="52">
        <f t="shared" si="6"/>
        <v>95</v>
      </c>
      <c r="M207" s="12">
        <f>IF(VLOOKUP($A207,Resultaten!$A:$P,15,FALSE)&gt;32,5,IF(VLOOKUP($A207,Resultaten!$A:$P,15,FALSE)&gt;22,10,IF(VLOOKUP($A207,Resultaten!$A:$P,15,FALSE)&gt;10,15,IF(VLOOKUP($A207,Resultaten!$A:$P,15,FALSE)&gt;6,20,IF(VLOOKUP($A207,Resultaten!$A:$P,15,FALSE)="",0,25)))))</f>
        <v>25</v>
      </c>
      <c r="N207" s="12">
        <f>IF(VLOOKUP($A207,Resultaten!$A:$P,16,FALSE)&gt;32,5,IF(VLOOKUP($A207,Resultaten!$A:$P,16,FALSE)&gt;22,10,IF(VLOOKUP($A207,Resultaten!$A:$P,16,FALSE)&gt;10,15,IF(VLOOKUP($A207,Resultaten!$A:$P,16,FALSE)&gt;6,20,IF(VLOOKUP($A207,Resultaten!$A:$P,16,FALSE)="",0,25)))))</f>
        <v>25</v>
      </c>
      <c r="O207" s="12">
        <f>IF(VLOOKUP($A207,Resultaten!$A:$P,9,FALSE)&gt;32,2,IF(VLOOKUP($A207,Resultaten!$A:$P,9,FALSE)&gt;22,4,IF(VLOOKUP($A207,Resultaten!$A:$P,9,FALSE)&gt;10,6,IF(VLOOKUP($A207,Resultaten!$A:$P,9,FALSE)&gt;6,8,IF(VLOOKUP($A207,Resultaten!$A:$P,9,FALSE)="",0,10)))))</f>
        <v>10</v>
      </c>
      <c r="P207" s="12">
        <f>IF(ISERROR(VLOOKUP($A207,BNT!$A:$H,7,FALSE)=TRUE),0,IF(VLOOKUP($A207,BNT!$A:$H,7,FALSE)="JA",2,0))</f>
        <v>0</v>
      </c>
      <c r="Q207" s="14">
        <f t="shared" si="7"/>
        <v>92</v>
      </c>
    </row>
    <row r="208" spans="1:17" x14ac:dyDescent="0.25">
      <c r="A208" s="25">
        <v>5041</v>
      </c>
      <c r="B208" s="25" t="str">
        <f>VLOOKUP($A208,Para!$D$1:$E$996,2,FALSE)</f>
        <v>Antwerp Wolf Pack</v>
      </c>
      <c r="C208" s="18">
        <f>VLOOKUP($A208,'Score Algemeen'!$A$3:$S$968,5,FALSE)</f>
        <v>10</v>
      </c>
      <c r="D208" s="18">
        <f>VLOOKUP($A208,'Score Algemeen'!$A:$S,15,FALSE)</f>
        <v>1</v>
      </c>
      <c r="E208" s="18">
        <f>VLOOKUP($A208,'Score Algemeen'!$A:$S,19,FALSE)</f>
        <v>2</v>
      </c>
      <c r="F208" s="38">
        <f>IF(VLOOKUP($A208,Resultaten!$A:$P,14,FALSE)&gt;32,5,IF(VLOOKUP($A208,Resultaten!$A:$P,14,FALSE)&gt;22,10,IF(VLOOKUP($A208,Resultaten!$A:$P,14,FALSE)&gt;10,15,IF(VLOOKUP($A208,Resultaten!$A:$P,14,FALSE)&gt;6,20,IF(VLOOKUP($A208,Resultaten!$A:$P,14,FALSE)="",0,25)))))</f>
        <v>10</v>
      </c>
      <c r="G208" s="38">
        <f>IF(VLOOKUP($A208,Resultaten!$A:$P,7,FALSE)&gt;32,1,IF(VLOOKUP($A208,Resultaten!$A:$P,7,FALSE)&gt;22,2,IF(VLOOKUP($A208,Resultaten!$A:$P,7,FALSE)&gt;10,3,IF(VLOOKUP($A208,Resultaten!$A:$P,7,FALSE)&gt;6,4,IF(VLOOKUP($A208,Resultaten!$A:$P,7,FALSE)="",0,5)))))</f>
        <v>2</v>
      </c>
      <c r="H208" s="38">
        <f>IF(VLOOKUP($A208,Resultaten!$A:$P,15,FALSE)&gt;32,5,IF(VLOOKUP($A208,Resultaten!$A:$P,15,FALSE)&gt;22,10,IF(VLOOKUP($A208,Resultaten!$A:$P,15,FALSE)&gt;10,15,IF(VLOOKUP($A208,Resultaten!$A:$P,15,FALSE)&gt;6,20,IF(VLOOKUP($A208,Resultaten!$A:$P,15,FALSE)="",0,25)))))</f>
        <v>5</v>
      </c>
      <c r="I208" s="38">
        <f>IF(VLOOKUP($A208,Resultaten!$A:$P,8,FALSE)&gt;32,1,IF(VLOOKUP($A208,Resultaten!$A:$P,8,FALSE)&gt;22,2,IF(VLOOKUP($A208,Resultaten!$A:$P,8,FALSE)&gt;10,3,IF(VLOOKUP($A208,Resultaten!$A:$P,8,FALSE)&gt;6,4,IF(VLOOKUP($A208,Resultaten!$A:$P,8,FALSE)="",0,5)))))</f>
        <v>0</v>
      </c>
      <c r="J208" s="38">
        <f>IF(ISERROR(VLOOKUP($A208,BNT!$A:$H,8,FALSE)=TRUE),0,IF(VLOOKUP($A208,BNT!$A:$H,8,FALSE)="JA",2,0))</f>
        <v>0</v>
      </c>
      <c r="K208" s="38">
        <f>IF(ISERROR(VLOOKUP($A208,BNT!$A:$H,6,FALSE)=TRUE),0,IF(VLOOKUP($A208,BNT!$A:$H,6,FALSE)="JA",1,0))</f>
        <v>0</v>
      </c>
      <c r="L208" s="52">
        <f t="shared" si="6"/>
        <v>30</v>
      </c>
      <c r="M208" s="12">
        <f>IF(VLOOKUP($A208,Resultaten!$A:$P,15,FALSE)&gt;32,5,IF(VLOOKUP($A208,Resultaten!$A:$P,15,FALSE)&gt;22,10,IF(VLOOKUP($A208,Resultaten!$A:$P,15,FALSE)&gt;10,15,IF(VLOOKUP($A208,Resultaten!$A:$P,15,FALSE)&gt;6,20,IF(VLOOKUP($A208,Resultaten!$A:$P,15,FALSE)="",0,25)))))</f>
        <v>5</v>
      </c>
      <c r="N208" s="12">
        <f>IF(VLOOKUP($A208,Resultaten!$A:$P,16,FALSE)&gt;32,5,IF(VLOOKUP($A208,Resultaten!$A:$P,16,FALSE)&gt;22,10,IF(VLOOKUP($A208,Resultaten!$A:$P,16,FALSE)&gt;10,15,IF(VLOOKUP($A208,Resultaten!$A:$P,16,FALSE)&gt;6,20,IF(VLOOKUP($A208,Resultaten!$A:$P,16,FALSE)="",0,25)))))</f>
        <v>0</v>
      </c>
      <c r="O208" s="12">
        <f>IF(VLOOKUP($A208,Resultaten!$A:$P,9,FALSE)&gt;32,2,IF(VLOOKUP($A208,Resultaten!$A:$P,9,FALSE)&gt;22,4,IF(VLOOKUP($A208,Resultaten!$A:$P,9,FALSE)&gt;10,6,IF(VLOOKUP($A208,Resultaten!$A:$P,9,FALSE)&gt;6,8,IF(VLOOKUP($A208,Resultaten!$A:$P,9,FALSE)="",0,10)))))</f>
        <v>0</v>
      </c>
      <c r="P208" s="12">
        <f>IF(ISERROR(VLOOKUP($A208,BNT!$A:$H,7,FALSE)=TRUE),0,IF(VLOOKUP($A208,BNT!$A:$H,7,FALSE)="JA",2,0))</f>
        <v>0</v>
      </c>
      <c r="Q208" s="14">
        <f t="shared" si="7"/>
        <v>18</v>
      </c>
    </row>
    <row r="209" spans="1:17" x14ac:dyDescent="0.25">
      <c r="A209" s="25">
        <v>5042</v>
      </c>
      <c r="B209" s="25" t="str">
        <f>VLOOKUP($A209,Para!$D$1:$E$996,2,FALSE)</f>
        <v>Strombeek Beavers Wemmel Basket Club</v>
      </c>
      <c r="C209" s="18">
        <f>VLOOKUP($A209,'Score Algemeen'!$A$3:$S$968,5,FALSE)</f>
        <v>8</v>
      </c>
      <c r="D209" s="18">
        <f>VLOOKUP($A209,'Score Algemeen'!$A:$S,15,FALSE)</f>
        <v>1</v>
      </c>
      <c r="E209" s="18">
        <f>VLOOKUP($A209,'Score Algemeen'!$A:$S,19,FALSE)</f>
        <v>2</v>
      </c>
      <c r="F209" s="38">
        <f>IF(VLOOKUP($A209,Resultaten!$A:$P,14,FALSE)&gt;32,5,IF(VLOOKUP($A209,Resultaten!$A:$P,14,FALSE)&gt;22,10,IF(VLOOKUP($A209,Resultaten!$A:$P,14,FALSE)&gt;10,15,IF(VLOOKUP($A209,Resultaten!$A:$P,14,FALSE)&gt;6,20,IF(VLOOKUP($A209,Resultaten!$A:$P,14,FALSE)="",0,25)))))</f>
        <v>0</v>
      </c>
      <c r="G209" s="38">
        <f>IF(VLOOKUP($A209,Resultaten!$A:$P,7,FALSE)&gt;32,1,IF(VLOOKUP($A209,Resultaten!$A:$P,7,FALSE)&gt;22,2,IF(VLOOKUP($A209,Resultaten!$A:$P,7,FALSE)&gt;10,3,IF(VLOOKUP($A209,Resultaten!$A:$P,7,FALSE)&gt;6,4,IF(VLOOKUP($A209,Resultaten!$A:$P,7,FALSE)="",0,5)))))</f>
        <v>0</v>
      </c>
      <c r="H209" s="38">
        <f>IF(VLOOKUP($A209,Resultaten!$A:$P,15,FALSE)&gt;32,5,IF(VLOOKUP($A209,Resultaten!$A:$P,15,FALSE)&gt;22,10,IF(VLOOKUP($A209,Resultaten!$A:$P,15,FALSE)&gt;10,15,IF(VLOOKUP($A209,Resultaten!$A:$P,15,FALSE)&gt;6,20,IF(VLOOKUP($A209,Resultaten!$A:$P,15,FALSE)="",0,25)))))</f>
        <v>0</v>
      </c>
      <c r="I209" s="38">
        <f>IF(VLOOKUP($A209,Resultaten!$A:$P,8,FALSE)&gt;32,1,IF(VLOOKUP($A209,Resultaten!$A:$P,8,FALSE)&gt;22,2,IF(VLOOKUP($A209,Resultaten!$A:$P,8,FALSE)&gt;10,3,IF(VLOOKUP($A209,Resultaten!$A:$P,8,FALSE)&gt;6,4,IF(VLOOKUP($A209,Resultaten!$A:$P,8,FALSE)="",0,5)))))</f>
        <v>0</v>
      </c>
      <c r="J209" s="38">
        <f>IF(ISERROR(VLOOKUP($A209,BNT!$A:$H,8,FALSE)=TRUE),0,IF(VLOOKUP($A209,BNT!$A:$H,8,FALSE)="JA",2,0))</f>
        <v>0</v>
      </c>
      <c r="K209" s="38">
        <f>IF(ISERROR(VLOOKUP($A209,BNT!$A:$H,6,FALSE)=TRUE),0,IF(VLOOKUP($A209,BNT!$A:$H,6,FALSE)="JA",1,0))</f>
        <v>0</v>
      </c>
      <c r="L209" s="52">
        <f t="shared" si="6"/>
        <v>11</v>
      </c>
      <c r="M209" s="12">
        <f>IF(VLOOKUP($A209,Resultaten!$A:$P,15,FALSE)&gt;32,5,IF(VLOOKUP($A209,Resultaten!$A:$P,15,FALSE)&gt;22,10,IF(VLOOKUP($A209,Resultaten!$A:$P,15,FALSE)&gt;10,15,IF(VLOOKUP($A209,Resultaten!$A:$P,15,FALSE)&gt;6,20,IF(VLOOKUP($A209,Resultaten!$A:$P,15,FALSE)="",0,25)))))</f>
        <v>0</v>
      </c>
      <c r="N209" s="12">
        <f>IF(VLOOKUP($A209,Resultaten!$A:$P,16,FALSE)&gt;32,5,IF(VLOOKUP($A209,Resultaten!$A:$P,16,FALSE)&gt;22,10,IF(VLOOKUP($A209,Resultaten!$A:$P,16,FALSE)&gt;10,15,IF(VLOOKUP($A209,Resultaten!$A:$P,16,FALSE)&gt;6,20,IF(VLOOKUP($A209,Resultaten!$A:$P,16,FALSE)="",0,25)))))</f>
        <v>0</v>
      </c>
      <c r="O209" s="12">
        <f>IF(VLOOKUP($A209,Resultaten!$A:$P,9,FALSE)&gt;32,2,IF(VLOOKUP($A209,Resultaten!$A:$P,9,FALSE)&gt;22,4,IF(VLOOKUP($A209,Resultaten!$A:$P,9,FALSE)&gt;10,6,IF(VLOOKUP($A209,Resultaten!$A:$P,9,FALSE)&gt;6,8,IF(VLOOKUP($A209,Resultaten!$A:$P,9,FALSE)="",0,10)))))</f>
        <v>0</v>
      </c>
      <c r="P209" s="12">
        <f>IF(ISERROR(VLOOKUP($A209,BNT!$A:$H,7,FALSE)=TRUE),0,IF(VLOOKUP($A209,BNT!$A:$H,7,FALSE)="JA",2,0))</f>
        <v>0</v>
      </c>
      <c r="Q209" s="14">
        <f t="shared" si="7"/>
        <v>11</v>
      </c>
    </row>
    <row r="210" spans="1:17" x14ac:dyDescent="0.25">
      <c r="A210" s="25">
        <v>5048</v>
      </c>
      <c r="B210" s="25" t="str">
        <f>VLOOKUP($A210,Para!$D$1:$E$996,2,FALSE)</f>
        <v>BBC Lions Gent</v>
      </c>
      <c r="C210" s="18">
        <f>VLOOKUP($A210,'Score Algemeen'!$A$3:$S$968,5,FALSE)</f>
        <v>10</v>
      </c>
      <c r="D210" s="18">
        <f>VLOOKUP($A210,'Score Algemeen'!$A:$S,15,FALSE)</f>
        <v>1</v>
      </c>
      <c r="E210" s="18">
        <f>VLOOKUP($A210,'Score Algemeen'!$A:$S,19,FALSE)</f>
        <v>1</v>
      </c>
      <c r="F210" s="38">
        <f>IF(VLOOKUP($A210,Resultaten!$A:$P,14,FALSE)&gt;32,5,IF(VLOOKUP($A210,Resultaten!$A:$P,14,FALSE)&gt;22,10,IF(VLOOKUP($A210,Resultaten!$A:$P,14,FALSE)&gt;10,15,IF(VLOOKUP($A210,Resultaten!$A:$P,14,FALSE)&gt;6,20,IF(VLOOKUP($A210,Resultaten!$A:$P,14,FALSE)="",0,25)))))</f>
        <v>0</v>
      </c>
      <c r="G210" s="38">
        <f>IF(VLOOKUP($A210,Resultaten!$A:$P,7,FALSE)&gt;32,1,IF(VLOOKUP($A210,Resultaten!$A:$P,7,FALSE)&gt;22,2,IF(VLOOKUP($A210,Resultaten!$A:$P,7,FALSE)&gt;10,3,IF(VLOOKUP($A210,Resultaten!$A:$P,7,FALSE)&gt;6,4,IF(VLOOKUP($A210,Resultaten!$A:$P,7,FALSE)="",0,5)))))</f>
        <v>0</v>
      </c>
      <c r="H210" s="38">
        <f>IF(VLOOKUP($A210,Resultaten!$A:$P,15,FALSE)&gt;32,5,IF(VLOOKUP($A210,Resultaten!$A:$P,15,FALSE)&gt;22,10,IF(VLOOKUP($A210,Resultaten!$A:$P,15,FALSE)&gt;10,15,IF(VLOOKUP($A210,Resultaten!$A:$P,15,FALSE)&gt;6,20,IF(VLOOKUP($A210,Resultaten!$A:$P,15,FALSE)="",0,25)))))</f>
        <v>0</v>
      </c>
      <c r="I210" s="38">
        <f>IF(VLOOKUP($A210,Resultaten!$A:$P,8,FALSE)&gt;32,1,IF(VLOOKUP($A210,Resultaten!$A:$P,8,FALSE)&gt;22,2,IF(VLOOKUP($A210,Resultaten!$A:$P,8,FALSE)&gt;10,3,IF(VLOOKUP($A210,Resultaten!$A:$P,8,FALSE)&gt;6,4,IF(VLOOKUP($A210,Resultaten!$A:$P,8,FALSE)="",0,5)))))</f>
        <v>0</v>
      </c>
      <c r="J210" s="38">
        <f>IF(ISERROR(VLOOKUP($A210,BNT!$A:$H,8,FALSE)=TRUE),0,IF(VLOOKUP($A210,BNT!$A:$H,8,FALSE)="JA",2,0))</f>
        <v>0</v>
      </c>
      <c r="K210" s="38">
        <f>IF(ISERROR(VLOOKUP($A210,BNT!$A:$H,6,FALSE)=TRUE),0,IF(VLOOKUP($A210,BNT!$A:$H,6,FALSE)="JA",1,0))</f>
        <v>0</v>
      </c>
      <c r="L210" s="52">
        <f t="shared" si="6"/>
        <v>12</v>
      </c>
      <c r="M210" s="12">
        <f>IF(VLOOKUP($A210,Resultaten!$A:$P,15,FALSE)&gt;32,5,IF(VLOOKUP($A210,Resultaten!$A:$P,15,FALSE)&gt;22,10,IF(VLOOKUP($A210,Resultaten!$A:$P,15,FALSE)&gt;10,15,IF(VLOOKUP($A210,Resultaten!$A:$P,15,FALSE)&gt;6,20,IF(VLOOKUP($A210,Resultaten!$A:$P,15,FALSE)="",0,25)))))</f>
        <v>0</v>
      </c>
      <c r="N210" s="12">
        <f>IF(VLOOKUP($A210,Resultaten!$A:$P,16,FALSE)&gt;32,5,IF(VLOOKUP($A210,Resultaten!$A:$P,16,FALSE)&gt;22,10,IF(VLOOKUP($A210,Resultaten!$A:$P,16,FALSE)&gt;10,15,IF(VLOOKUP($A210,Resultaten!$A:$P,16,FALSE)&gt;6,20,IF(VLOOKUP($A210,Resultaten!$A:$P,16,FALSE)="",0,25)))))</f>
        <v>0</v>
      </c>
      <c r="O210" s="12">
        <f>IF(VLOOKUP($A210,Resultaten!$A:$P,9,FALSE)&gt;32,2,IF(VLOOKUP($A210,Resultaten!$A:$P,9,FALSE)&gt;22,4,IF(VLOOKUP($A210,Resultaten!$A:$P,9,FALSE)&gt;10,6,IF(VLOOKUP($A210,Resultaten!$A:$P,9,FALSE)&gt;6,8,IF(VLOOKUP($A210,Resultaten!$A:$P,9,FALSE)="",0,10)))))</f>
        <v>0</v>
      </c>
      <c r="P210" s="12">
        <f>IF(ISERROR(VLOOKUP($A210,BNT!$A:$H,7,FALSE)=TRUE),0,IF(VLOOKUP($A210,BNT!$A:$H,7,FALSE)="JA",2,0))</f>
        <v>0</v>
      </c>
      <c r="Q210" s="14">
        <f t="shared" si="7"/>
        <v>12</v>
      </c>
    </row>
    <row r="211" spans="1:17" x14ac:dyDescent="0.25">
      <c r="A211" s="25">
        <v>5049</v>
      </c>
      <c r="B211" s="25" t="str">
        <f>VLOOKUP($A211,Para!$D$1:$E$996,2,FALSE)</f>
        <v>Avanti Brugge 2015</v>
      </c>
      <c r="C211" s="18">
        <f>VLOOKUP($A211,'Score Algemeen'!$A$3:$S$968,5,FALSE)</f>
        <v>10</v>
      </c>
      <c r="D211" s="18">
        <f>VLOOKUP($A211,'Score Algemeen'!$A:$S,15,FALSE)</f>
        <v>2</v>
      </c>
      <c r="E211" s="18">
        <f>VLOOKUP($A211,'Score Algemeen'!$A:$S,19,FALSE)</f>
        <v>6</v>
      </c>
      <c r="F211" s="38">
        <f>IF(VLOOKUP($A211,Resultaten!$A:$P,14,FALSE)&gt;32,5,IF(VLOOKUP($A211,Resultaten!$A:$P,14,FALSE)&gt;22,10,IF(VLOOKUP($A211,Resultaten!$A:$P,14,FALSE)&gt;10,15,IF(VLOOKUP($A211,Resultaten!$A:$P,14,FALSE)&gt;6,20,IF(VLOOKUP($A211,Resultaten!$A:$P,14,FALSE)="",0,25)))))</f>
        <v>0</v>
      </c>
      <c r="G211" s="38">
        <f>IF(VLOOKUP($A211,Resultaten!$A:$P,7,FALSE)&gt;32,1,IF(VLOOKUP($A211,Resultaten!$A:$P,7,FALSE)&gt;22,2,IF(VLOOKUP($A211,Resultaten!$A:$P,7,FALSE)&gt;10,3,IF(VLOOKUP($A211,Resultaten!$A:$P,7,FALSE)&gt;6,4,IF(VLOOKUP($A211,Resultaten!$A:$P,7,FALSE)="",0,5)))))</f>
        <v>0</v>
      </c>
      <c r="H211" s="38">
        <f>IF(VLOOKUP($A211,Resultaten!$A:$P,15,FALSE)&gt;32,5,IF(VLOOKUP($A211,Resultaten!$A:$P,15,FALSE)&gt;22,10,IF(VLOOKUP($A211,Resultaten!$A:$P,15,FALSE)&gt;10,15,IF(VLOOKUP($A211,Resultaten!$A:$P,15,FALSE)&gt;6,20,IF(VLOOKUP($A211,Resultaten!$A:$P,15,FALSE)="",0,25)))))</f>
        <v>0</v>
      </c>
      <c r="I211" s="38">
        <f>IF(VLOOKUP($A211,Resultaten!$A:$P,8,FALSE)&gt;32,1,IF(VLOOKUP($A211,Resultaten!$A:$P,8,FALSE)&gt;22,2,IF(VLOOKUP($A211,Resultaten!$A:$P,8,FALSE)&gt;10,3,IF(VLOOKUP($A211,Resultaten!$A:$P,8,FALSE)&gt;6,4,IF(VLOOKUP($A211,Resultaten!$A:$P,8,FALSE)="",0,5)))))</f>
        <v>0</v>
      </c>
      <c r="J211" s="38">
        <f>IF(ISERROR(VLOOKUP($A211,BNT!$A:$H,8,FALSE)=TRUE),0,IF(VLOOKUP($A211,BNT!$A:$H,8,FALSE)="JA",2,0))</f>
        <v>0</v>
      </c>
      <c r="K211" s="38">
        <f>IF(ISERROR(VLOOKUP($A211,BNT!$A:$H,6,FALSE)=TRUE),0,IF(VLOOKUP($A211,BNT!$A:$H,6,FALSE)="JA",1,0))</f>
        <v>0</v>
      </c>
      <c r="L211" s="52">
        <f t="shared" si="6"/>
        <v>18</v>
      </c>
      <c r="M211" s="12">
        <f>IF(VLOOKUP($A211,Resultaten!$A:$P,15,FALSE)&gt;32,5,IF(VLOOKUP($A211,Resultaten!$A:$P,15,FALSE)&gt;22,10,IF(VLOOKUP($A211,Resultaten!$A:$P,15,FALSE)&gt;10,15,IF(VLOOKUP($A211,Resultaten!$A:$P,15,FALSE)&gt;6,20,IF(VLOOKUP($A211,Resultaten!$A:$P,15,FALSE)="",0,25)))))</f>
        <v>0</v>
      </c>
      <c r="N211" s="12">
        <f>IF(VLOOKUP($A211,Resultaten!$A:$P,16,FALSE)&gt;32,5,IF(VLOOKUP($A211,Resultaten!$A:$P,16,FALSE)&gt;22,10,IF(VLOOKUP($A211,Resultaten!$A:$P,16,FALSE)&gt;10,15,IF(VLOOKUP($A211,Resultaten!$A:$P,16,FALSE)&gt;6,20,IF(VLOOKUP($A211,Resultaten!$A:$P,16,FALSE)="",0,25)))))</f>
        <v>0</v>
      </c>
      <c r="O211" s="12">
        <f>IF(VLOOKUP($A211,Resultaten!$A:$P,9,FALSE)&gt;32,2,IF(VLOOKUP($A211,Resultaten!$A:$P,9,FALSE)&gt;22,4,IF(VLOOKUP($A211,Resultaten!$A:$P,9,FALSE)&gt;10,6,IF(VLOOKUP($A211,Resultaten!$A:$P,9,FALSE)&gt;6,8,IF(VLOOKUP($A211,Resultaten!$A:$P,9,FALSE)="",0,10)))))</f>
        <v>0</v>
      </c>
      <c r="P211" s="12">
        <f>IF(ISERROR(VLOOKUP($A211,BNT!$A:$H,7,FALSE)=TRUE),0,IF(VLOOKUP($A211,BNT!$A:$H,7,FALSE)="JA",2,0))</f>
        <v>0</v>
      </c>
      <c r="Q211" s="14">
        <f t="shared" si="7"/>
        <v>18</v>
      </c>
    </row>
    <row r="212" spans="1:17" x14ac:dyDescent="0.25">
      <c r="A212" s="25">
        <v>5050</v>
      </c>
      <c r="B212" s="25" t="str">
        <f>VLOOKUP($A212,Para!$D$1:$E$996,2,FALSE)</f>
        <v>Hove Rabbits</v>
      </c>
      <c r="C212" s="18">
        <f>VLOOKUP($A212,'Score Algemeen'!$A$3:$S$968,5,FALSE)</f>
        <v>10</v>
      </c>
      <c r="D212" s="18">
        <f>VLOOKUP($A212,'Score Algemeen'!$A:$S,15,FALSE)</f>
        <v>1</v>
      </c>
      <c r="E212" s="18">
        <f>VLOOKUP($A212,'Score Algemeen'!$A:$S,19,FALSE)</f>
        <v>5</v>
      </c>
      <c r="F212" s="38">
        <f>IF(VLOOKUP($A212,Resultaten!$A:$P,14,FALSE)&gt;32,5,IF(VLOOKUP($A212,Resultaten!$A:$P,14,FALSE)&gt;22,10,IF(VLOOKUP($A212,Resultaten!$A:$P,14,FALSE)&gt;10,15,IF(VLOOKUP($A212,Resultaten!$A:$P,14,FALSE)&gt;6,20,IF(VLOOKUP($A212,Resultaten!$A:$P,14,FALSE)="",0,25)))))</f>
        <v>0</v>
      </c>
      <c r="G212" s="38">
        <f>IF(VLOOKUP($A212,Resultaten!$A:$P,7,FALSE)&gt;32,1,IF(VLOOKUP($A212,Resultaten!$A:$P,7,FALSE)&gt;22,2,IF(VLOOKUP($A212,Resultaten!$A:$P,7,FALSE)&gt;10,3,IF(VLOOKUP($A212,Resultaten!$A:$P,7,FALSE)&gt;6,4,IF(VLOOKUP($A212,Resultaten!$A:$P,7,FALSE)="",0,5)))))</f>
        <v>0</v>
      </c>
      <c r="H212" s="38">
        <f>IF(VLOOKUP($A212,Resultaten!$A:$P,15,FALSE)&gt;32,5,IF(VLOOKUP($A212,Resultaten!$A:$P,15,FALSE)&gt;22,10,IF(VLOOKUP($A212,Resultaten!$A:$P,15,FALSE)&gt;10,15,IF(VLOOKUP($A212,Resultaten!$A:$P,15,FALSE)&gt;6,20,IF(VLOOKUP($A212,Resultaten!$A:$P,15,FALSE)="",0,25)))))</f>
        <v>0</v>
      </c>
      <c r="I212" s="38">
        <f>IF(VLOOKUP($A212,Resultaten!$A:$P,8,FALSE)&gt;32,1,IF(VLOOKUP($A212,Resultaten!$A:$P,8,FALSE)&gt;22,2,IF(VLOOKUP($A212,Resultaten!$A:$P,8,FALSE)&gt;10,3,IF(VLOOKUP($A212,Resultaten!$A:$P,8,FALSE)&gt;6,4,IF(VLOOKUP($A212,Resultaten!$A:$P,8,FALSE)="",0,5)))))</f>
        <v>0</v>
      </c>
      <c r="J212" s="38">
        <f>IF(ISERROR(VLOOKUP($A212,BNT!$A:$H,8,FALSE)=TRUE),0,IF(VLOOKUP($A212,BNT!$A:$H,8,FALSE)="JA",2,0))</f>
        <v>0</v>
      </c>
      <c r="K212" s="38">
        <f>IF(ISERROR(VLOOKUP($A212,BNT!$A:$H,6,FALSE)=TRUE),0,IF(VLOOKUP($A212,BNT!$A:$H,6,FALSE)="JA",1,0))</f>
        <v>0</v>
      </c>
      <c r="L212" s="52">
        <f t="shared" si="6"/>
        <v>16</v>
      </c>
      <c r="M212" s="12">
        <f>IF(VLOOKUP($A212,Resultaten!$A:$P,15,FALSE)&gt;32,5,IF(VLOOKUP($A212,Resultaten!$A:$P,15,FALSE)&gt;22,10,IF(VLOOKUP($A212,Resultaten!$A:$P,15,FALSE)&gt;10,15,IF(VLOOKUP($A212,Resultaten!$A:$P,15,FALSE)&gt;6,20,IF(VLOOKUP($A212,Resultaten!$A:$P,15,FALSE)="",0,25)))))</f>
        <v>0</v>
      </c>
      <c r="N212" s="12">
        <f>IF(VLOOKUP($A212,Resultaten!$A:$P,16,FALSE)&gt;32,5,IF(VLOOKUP($A212,Resultaten!$A:$P,16,FALSE)&gt;22,10,IF(VLOOKUP($A212,Resultaten!$A:$P,16,FALSE)&gt;10,15,IF(VLOOKUP($A212,Resultaten!$A:$P,16,FALSE)&gt;6,20,IF(VLOOKUP($A212,Resultaten!$A:$P,16,FALSE)="",0,25)))))</f>
        <v>0</v>
      </c>
      <c r="O212" s="12">
        <f>IF(VLOOKUP($A212,Resultaten!$A:$P,9,FALSE)&gt;32,2,IF(VLOOKUP($A212,Resultaten!$A:$P,9,FALSE)&gt;22,4,IF(VLOOKUP($A212,Resultaten!$A:$P,9,FALSE)&gt;10,6,IF(VLOOKUP($A212,Resultaten!$A:$P,9,FALSE)&gt;6,8,IF(VLOOKUP($A212,Resultaten!$A:$P,9,FALSE)="",0,10)))))</f>
        <v>0</v>
      </c>
      <c r="P212" s="12">
        <f>IF(ISERROR(VLOOKUP($A212,BNT!$A:$H,7,FALSE)=TRUE),0,IF(VLOOKUP($A212,BNT!$A:$H,7,FALSE)="JA",2,0))</f>
        <v>0</v>
      </c>
      <c r="Q212" s="14">
        <f t="shared" si="7"/>
        <v>16</v>
      </c>
    </row>
    <row r="213" spans="1:17" x14ac:dyDescent="0.25">
      <c r="A213" s="25">
        <v>5053</v>
      </c>
      <c r="B213" s="25" t="str">
        <f>VLOOKUP($A213,Para!$D$1:$E$996,2,FALSE)</f>
        <v>Wapper vzw</v>
      </c>
      <c r="C213" s="18">
        <f>VLOOKUP($A213,'Score Algemeen'!$A$3:$S$968,5,FALSE)</f>
        <v>10</v>
      </c>
      <c r="D213" s="18">
        <f>VLOOKUP($A213,'Score Algemeen'!$A:$S,15,FALSE)</f>
        <v>1</v>
      </c>
      <c r="E213" s="18">
        <f>VLOOKUP($A213,'Score Algemeen'!$A:$S,19,FALSE)</f>
        <v>1</v>
      </c>
      <c r="F213" s="38">
        <f>IF(VLOOKUP($A213,Resultaten!$A:$P,14,FALSE)&gt;32,5,IF(VLOOKUP($A213,Resultaten!$A:$P,14,FALSE)&gt;22,10,IF(VLOOKUP($A213,Resultaten!$A:$P,14,FALSE)&gt;10,15,IF(VLOOKUP($A213,Resultaten!$A:$P,14,FALSE)&gt;6,20,IF(VLOOKUP($A213,Resultaten!$A:$P,14,FALSE)="",0,25)))))</f>
        <v>0</v>
      </c>
      <c r="G213" s="38">
        <f>IF(VLOOKUP($A213,Resultaten!$A:$P,7,FALSE)&gt;32,1,IF(VLOOKUP($A213,Resultaten!$A:$P,7,FALSE)&gt;22,2,IF(VLOOKUP($A213,Resultaten!$A:$P,7,FALSE)&gt;10,3,IF(VLOOKUP($A213,Resultaten!$A:$P,7,FALSE)&gt;6,4,IF(VLOOKUP($A213,Resultaten!$A:$P,7,FALSE)="",0,5)))))</f>
        <v>0</v>
      </c>
      <c r="H213" s="38">
        <f>IF(VLOOKUP($A213,Resultaten!$A:$P,15,FALSE)&gt;32,5,IF(VLOOKUP($A213,Resultaten!$A:$P,15,FALSE)&gt;22,10,IF(VLOOKUP($A213,Resultaten!$A:$P,15,FALSE)&gt;10,15,IF(VLOOKUP($A213,Resultaten!$A:$P,15,FALSE)&gt;6,20,IF(VLOOKUP($A213,Resultaten!$A:$P,15,FALSE)="",0,25)))))</f>
        <v>0</v>
      </c>
      <c r="I213" s="38">
        <f>IF(VLOOKUP($A213,Resultaten!$A:$P,8,FALSE)&gt;32,1,IF(VLOOKUP($A213,Resultaten!$A:$P,8,FALSE)&gt;22,2,IF(VLOOKUP($A213,Resultaten!$A:$P,8,FALSE)&gt;10,3,IF(VLOOKUP($A213,Resultaten!$A:$P,8,FALSE)&gt;6,4,IF(VLOOKUP($A213,Resultaten!$A:$P,8,FALSE)="",0,5)))))</f>
        <v>0</v>
      </c>
      <c r="J213" s="38">
        <f>IF(ISERROR(VLOOKUP($A213,BNT!$A:$H,8,FALSE)=TRUE),0,IF(VLOOKUP($A213,BNT!$A:$H,8,FALSE)="JA",2,0))</f>
        <v>0</v>
      </c>
      <c r="K213" s="38">
        <f>IF(ISERROR(VLOOKUP($A213,BNT!$A:$H,6,FALSE)=TRUE),0,IF(VLOOKUP($A213,BNT!$A:$H,6,FALSE)="JA",1,0))</f>
        <v>0</v>
      </c>
      <c r="L213" s="52">
        <f t="shared" si="6"/>
        <v>12</v>
      </c>
      <c r="M213" s="12">
        <f>IF(VLOOKUP($A213,Resultaten!$A:$P,15,FALSE)&gt;32,5,IF(VLOOKUP($A213,Resultaten!$A:$P,15,FALSE)&gt;22,10,IF(VLOOKUP($A213,Resultaten!$A:$P,15,FALSE)&gt;10,15,IF(VLOOKUP($A213,Resultaten!$A:$P,15,FALSE)&gt;6,20,IF(VLOOKUP($A213,Resultaten!$A:$P,15,FALSE)="",0,25)))))</f>
        <v>0</v>
      </c>
      <c r="N213" s="12">
        <f>IF(VLOOKUP($A213,Resultaten!$A:$P,16,FALSE)&gt;32,5,IF(VLOOKUP($A213,Resultaten!$A:$P,16,FALSE)&gt;22,10,IF(VLOOKUP($A213,Resultaten!$A:$P,16,FALSE)&gt;10,15,IF(VLOOKUP($A213,Resultaten!$A:$P,16,FALSE)&gt;6,20,IF(VLOOKUP($A213,Resultaten!$A:$P,16,FALSE)="",0,25)))))</f>
        <v>0</v>
      </c>
      <c r="O213" s="12">
        <f>IF(VLOOKUP($A213,Resultaten!$A:$P,9,FALSE)&gt;32,2,IF(VLOOKUP($A213,Resultaten!$A:$P,9,FALSE)&gt;22,4,IF(VLOOKUP($A213,Resultaten!$A:$P,9,FALSE)&gt;10,6,IF(VLOOKUP($A213,Resultaten!$A:$P,9,FALSE)&gt;6,8,IF(VLOOKUP($A213,Resultaten!$A:$P,9,FALSE)="",0,10)))))</f>
        <v>0</v>
      </c>
      <c r="P213" s="12">
        <f>IF(ISERROR(VLOOKUP($A213,BNT!$A:$H,7,FALSE)=TRUE),0,IF(VLOOKUP($A213,BNT!$A:$H,7,FALSE)="JA",2,0))</f>
        <v>0</v>
      </c>
      <c r="Q213" s="14">
        <f t="shared" si="7"/>
        <v>12</v>
      </c>
    </row>
    <row r="214" spans="1:17" x14ac:dyDescent="0.25">
      <c r="A214" s="25">
        <v>5055</v>
      </c>
      <c r="B214" s="25" t="str">
        <f>VLOOKUP($A214,Para!$D$1:$E$996,2,FALSE)</f>
        <v>BC Lions Genk</v>
      </c>
      <c r="C214" s="18">
        <f>VLOOKUP($A214,'Score Algemeen'!$A$3:$S$968,5,FALSE)</f>
        <v>6</v>
      </c>
      <c r="D214" s="18">
        <f>VLOOKUP($A214,'Score Algemeen'!$A:$S,15,FALSE)</f>
        <v>1</v>
      </c>
      <c r="E214" s="18">
        <f>VLOOKUP($A214,'Score Algemeen'!$A:$S,19,FALSE)</f>
        <v>3</v>
      </c>
      <c r="F214" s="38">
        <f>IF(VLOOKUP($A214,Resultaten!$A:$P,14,FALSE)&gt;32,5,IF(VLOOKUP($A214,Resultaten!$A:$P,14,FALSE)&gt;22,10,IF(VLOOKUP($A214,Resultaten!$A:$P,14,FALSE)&gt;10,15,IF(VLOOKUP($A214,Resultaten!$A:$P,14,FALSE)&gt;6,20,IF(VLOOKUP($A214,Resultaten!$A:$P,14,FALSE)="",0,25)))))</f>
        <v>0</v>
      </c>
      <c r="G214" s="38">
        <f>IF(VLOOKUP($A214,Resultaten!$A:$P,7,FALSE)&gt;32,1,IF(VLOOKUP($A214,Resultaten!$A:$P,7,FALSE)&gt;22,2,IF(VLOOKUP($A214,Resultaten!$A:$P,7,FALSE)&gt;10,3,IF(VLOOKUP($A214,Resultaten!$A:$P,7,FALSE)&gt;6,4,IF(VLOOKUP($A214,Resultaten!$A:$P,7,FALSE)="",0,5)))))</f>
        <v>0</v>
      </c>
      <c r="H214" s="38">
        <f>IF(VLOOKUP($A214,Resultaten!$A:$P,15,FALSE)&gt;32,5,IF(VLOOKUP($A214,Resultaten!$A:$P,15,FALSE)&gt;22,10,IF(VLOOKUP($A214,Resultaten!$A:$P,15,FALSE)&gt;10,15,IF(VLOOKUP($A214,Resultaten!$A:$P,15,FALSE)&gt;6,20,IF(VLOOKUP($A214,Resultaten!$A:$P,15,FALSE)="",0,25)))))</f>
        <v>0</v>
      </c>
      <c r="I214" s="38">
        <f>IF(VLOOKUP($A214,Resultaten!$A:$P,8,FALSE)&gt;32,1,IF(VLOOKUP($A214,Resultaten!$A:$P,8,FALSE)&gt;22,2,IF(VLOOKUP($A214,Resultaten!$A:$P,8,FALSE)&gt;10,3,IF(VLOOKUP($A214,Resultaten!$A:$P,8,FALSE)&gt;6,4,IF(VLOOKUP($A214,Resultaten!$A:$P,8,FALSE)="",0,5)))))</f>
        <v>0</v>
      </c>
      <c r="J214" s="38">
        <f>IF(ISERROR(VLOOKUP($A214,BNT!$A:$H,8,FALSE)=TRUE),0,IF(VLOOKUP($A214,BNT!$A:$H,8,FALSE)="JA",2,0))</f>
        <v>0</v>
      </c>
      <c r="K214" s="38">
        <f>IF(ISERROR(VLOOKUP($A214,BNT!$A:$H,6,FALSE)=TRUE),0,IF(VLOOKUP($A214,BNT!$A:$H,6,FALSE)="JA",1,0))</f>
        <v>0</v>
      </c>
      <c r="L214" s="52">
        <f t="shared" si="6"/>
        <v>10</v>
      </c>
      <c r="M214" s="12">
        <f>IF(VLOOKUP($A214,Resultaten!$A:$P,15,FALSE)&gt;32,5,IF(VLOOKUP($A214,Resultaten!$A:$P,15,FALSE)&gt;22,10,IF(VLOOKUP($A214,Resultaten!$A:$P,15,FALSE)&gt;10,15,IF(VLOOKUP($A214,Resultaten!$A:$P,15,FALSE)&gt;6,20,IF(VLOOKUP($A214,Resultaten!$A:$P,15,FALSE)="",0,25)))))</f>
        <v>0</v>
      </c>
      <c r="N214" s="12">
        <f>IF(VLOOKUP($A214,Resultaten!$A:$P,16,FALSE)&gt;32,5,IF(VLOOKUP($A214,Resultaten!$A:$P,16,FALSE)&gt;22,10,IF(VLOOKUP($A214,Resultaten!$A:$P,16,FALSE)&gt;10,15,IF(VLOOKUP($A214,Resultaten!$A:$P,16,FALSE)&gt;6,20,IF(VLOOKUP($A214,Resultaten!$A:$P,16,FALSE)="",0,25)))))</f>
        <v>0</v>
      </c>
      <c r="O214" s="12">
        <f>IF(VLOOKUP($A214,Resultaten!$A:$P,9,FALSE)&gt;32,2,IF(VLOOKUP($A214,Resultaten!$A:$P,9,FALSE)&gt;22,4,IF(VLOOKUP($A214,Resultaten!$A:$P,9,FALSE)&gt;10,6,IF(VLOOKUP($A214,Resultaten!$A:$P,9,FALSE)&gt;6,8,IF(VLOOKUP($A214,Resultaten!$A:$P,9,FALSE)="",0,10)))))</f>
        <v>0</v>
      </c>
      <c r="P214" s="12">
        <f>IF(ISERROR(VLOOKUP($A214,BNT!$A:$H,7,FALSE)=TRUE),0,IF(VLOOKUP($A214,BNT!$A:$H,7,FALSE)="JA",2,0))</f>
        <v>0</v>
      </c>
      <c r="Q214" s="14">
        <f t="shared" si="7"/>
        <v>10</v>
      </c>
    </row>
    <row r="215" spans="1:17" x14ac:dyDescent="0.25">
      <c r="A215" s="25">
        <v>5057</v>
      </c>
      <c r="B215" s="25" t="str">
        <f>VLOOKUP($A215,Para!$D$1:$E$996,2,FALSE)</f>
        <v>Helchteren 2020</v>
      </c>
      <c r="C215" s="18">
        <f>VLOOKUP($A215,'Score Algemeen'!$A$3:$S$968,5,FALSE)</f>
        <v>10</v>
      </c>
      <c r="D215" s="18">
        <f>VLOOKUP($A215,'Score Algemeen'!$A:$S,15,FALSE)</f>
        <v>1</v>
      </c>
      <c r="E215" s="18">
        <f>VLOOKUP($A215,'Score Algemeen'!$A:$S,19,FALSE)</f>
        <v>1</v>
      </c>
      <c r="F215" s="38">
        <f>IF(VLOOKUP($A215,Resultaten!$A:$P,14,FALSE)&gt;32,5,IF(VLOOKUP($A215,Resultaten!$A:$P,14,FALSE)&gt;22,10,IF(VLOOKUP($A215,Resultaten!$A:$P,14,FALSE)&gt;10,15,IF(VLOOKUP($A215,Resultaten!$A:$P,14,FALSE)&gt;6,20,IF(VLOOKUP($A215,Resultaten!$A:$P,14,FALSE)="",0,25)))))</f>
        <v>0</v>
      </c>
      <c r="G215" s="38">
        <f>IF(VLOOKUP($A215,Resultaten!$A:$P,7,FALSE)&gt;32,1,IF(VLOOKUP($A215,Resultaten!$A:$P,7,FALSE)&gt;22,2,IF(VLOOKUP($A215,Resultaten!$A:$P,7,FALSE)&gt;10,3,IF(VLOOKUP($A215,Resultaten!$A:$P,7,FALSE)&gt;6,4,IF(VLOOKUP($A215,Resultaten!$A:$P,7,FALSE)="",0,5)))))</f>
        <v>0</v>
      </c>
      <c r="H215" s="38">
        <f>IF(VLOOKUP($A215,Resultaten!$A:$P,15,FALSE)&gt;32,5,IF(VLOOKUP($A215,Resultaten!$A:$P,15,FALSE)&gt;22,10,IF(VLOOKUP($A215,Resultaten!$A:$P,15,FALSE)&gt;10,15,IF(VLOOKUP($A215,Resultaten!$A:$P,15,FALSE)&gt;6,20,IF(VLOOKUP($A215,Resultaten!$A:$P,15,FALSE)="",0,25)))))</f>
        <v>0</v>
      </c>
      <c r="I215" s="38">
        <f>IF(VLOOKUP($A215,Resultaten!$A:$P,8,FALSE)&gt;32,1,IF(VLOOKUP($A215,Resultaten!$A:$P,8,FALSE)&gt;22,2,IF(VLOOKUP($A215,Resultaten!$A:$P,8,FALSE)&gt;10,3,IF(VLOOKUP($A215,Resultaten!$A:$P,8,FALSE)&gt;6,4,IF(VLOOKUP($A215,Resultaten!$A:$P,8,FALSE)="",0,5)))))</f>
        <v>0</v>
      </c>
      <c r="J215" s="38">
        <f>IF(ISERROR(VLOOKUP($A215,BNT!$A:$H,8,FALSE)=TRUE),0,IF(VLOOKUP($A215,BNT!$A:$H,8,FALSE)="JA",2,0))</f>
        <v>0</v>
      </c>
      <c r="K215" s="38">
        <f>IF(ISERROR(VLOOKUP($A215,BNT!$A:$H,6,FALSE)=TRUE),0,IF(VLOOKUP($A215,BNT!$A:$H,6,FALSE)="JA",1,0))</f>
        <v>0</v>
      </c>
      <c r="L215" s="52">
        <f t="shared" si="6"/>
        <v>12</v>
      </c>
      <c r="M215" s="12">
        <f>IF(VLOOKUP($A215,Resultaten!$A:$P,15,FALSE)&gt;32,5,IF(VLOOKUP($A215,Resultaten!$A:$P,15,FALSE)&gt;22,10,IF(VLOOKUP($A215,Resultaten!$A:$P,15,FALSE)&gt;10,15,IF(VLOOKUP($A215,Resultaten!$A:$P,15,FALSE)&gt;6,20,IF(VLOOKUP($A215,Resultaten!$A:$P,15,FALSE)="",0,25)))))</f>
        <v>0</v>
      </c>
      <c r="N215" s="12">
        <f>IF(VLOOKUP($A215,Resultaten!$A:$P,16,FALSE)&gt;32,5,IF(VLOOKUP($A215,Resultaten!$A:$P,16,FALSE)&gt;22,10,IF(VLOOKUP($A215,Resultaten!$A:$P,16,FALSE)&gt;10,15,IF(VLOOKUP($A215,Resultaten!$A:$P,16,FALSE)&gt;6,20,IF(VLOOKUP($A215,Resultaten!$A:$P,16,FALSE)="",0,25)))))</f>
        <v>0</v>
      </c>
      <c r="O215" s="12">
        <f>IF(VLOOKUP($A215,Resultaten!$A:$P,9,FALSE)&gt;32,2,IF(VLOOKUP($A215,Resultaten!$A:$P,9,FALSE)&gt;22,4,IF(VLOOKUP($A215,Resultaten!$A:$P,9,FALSE)&gt;10,6,IF(VLOOKUP($A215,Resultaten!$A:$P,9,FALSE)&gt;6,8,IF(VLOOKUP($A215,Resultaten!$A:$P,9,FALSE)="",0,10)))))</f>
        <v>0</v>
      </c>
      <c r="P215" s="12">
        <f>IF(ISERROR(VLOOKUP($A215,BNT!$A:$H,7,FALSE)=TRUE),0,IF(VLOOKUP($A215,BNT!$A:$H,7,FALSE)="JA",2,0))</f>
        <v>0</v>
      </c>
      <c r="Q215" s="14">
        <f t="shared" si="7"/>
        <v>12</v>
      </c>
    </row>
    <row r="216" spans="1:17" x14ac:dyDescent="0.25">
      <c r="A216" s="25">
        <v>5058</v>
      </c>
      <c r="B216" s="25" t="str">
        <f>VLOOKUP($A216,Para!$D$1:$E$996,2,FALSE)</f>
        <v>B-Ballers Diksmuide</v>
      </c>
      <c r="C216" s="18">
        <f>VLOOKUP($A216,'Score Algemeen'!$A$3:$S$968,5,FALSE)</f>
        <v>10</v>
      </c>
      <c r="D216" s="18">
        <f>VLOOKUP($A216,'Score Algemeen'!$A:$S,15,FALSE)</f>
        <v>1</v>
      </c>
      <c r="E216" s="18">
        <f>VLOOKUP($A216,'Score Algemeen'!$A:$S,19,FALSE)</f>
        <v>1</v>
      </c>
      <c r="F216" s="38">
        <f>IF(VLOOKUP($A216,Resultaten!$A:$P,14,FALSE)&gt;32,5,IF(VLOOKUP($A216,Resultaten!$A:$P,14,FALSE)&gt;22,10,IF(VLOOKUP($A216,Resultaten!$A:$P,14,FALSE)&gt;10,15,IF(VLOOKUP($A216,Resultaten!$A:$P,14,FALSE)&gt;6,20,IF(VLOOKUP($A216,Resultaten!$A:$P,14,FALSE)="",0,25)))))</f>
        <v>0</v>
      </c>
      <c r="G216" s="38">
        <f>IF(VLOOKUP($A216,Resultaten!$A:$P,7,FALSE)&gt;32,1,IF(VLOOKUP($A216,Resultaten!$A:$P,7,FALSE)&gt;22,2,IF(VLOOKUP($A216,Resultaten!$A:$P,7,FALSE)&gt;10,3,IF(VLOOKUP($A216,Resultaten!$A:$P,7,FALSE)&gt;6,4,IF(VLOOKUP($A216,Resultaten!$A:$P,7,FALSE)="",0,5)))))</f>
        <v>0</v>
      </c>
      <c r="H216" s="38">
        <f>IF(VLOOKUP($A216,Resultaten!$A:$P,15,FALSE)&gt;32,5,IF(VLOOKUP($A216,Resultaten!$A:$P,15,FALSE)&gt;22,10,IF(VLOOKUP($A216,Resultaten!$A:$P,15,FALSE)&gt;10,15,IF(VLOOKUP($A216,Resultaten!$A:$P,15,FALSE)&gt;6,20,IF(VLOOKUP($A216,Resultaten!$A:$P,15,FALSE)="",0,25)))))</f>
        <v>0</v>
      </c>
      <c r="I216" s="38">
        <f>IF(VLOOKUP($A216,Resultaten!$A:$P,8,FALSE)&gt;32,1,IF(VLOOKUP($A216,Resultaten!$A:$P,8,FALSE)&gt;22,2,IF(VLOOKUP($A216,Resultaten!$A:$P,8,FALSE)&gt;10,3,IF(VLOOKUP($A216,Resultaten!$A:$P,8,FALSE)&gt;6,4,IF(VLOOKUP($A216,Resultaten!$A:$P,8,FALSE)="",0,5)))))</f>
        <v>0</v>
      </c>
      <c r="J216" s="38">
        <f>IF(ISERROR(VLOOKUP($A216,BNT!$A:$H,8,FALSE)=TRUE),0,IF(VLOOKUP($A216,BNT!$A:$H,8,FALSE)="JA",2,0))</f>
        <v>0</v>
      </c>
      <c r="K216" s="38">
        <f>IF(ISERROR(VLOOKUP($A216,BNT!$A:$H,6,FALSE)=TRUE),0,IF(VLOOKUP($A216,BNT!$A:$H,6,FALSE)="JA",1,0))</f>
        <v>0</v>
      </c>
      <c r="L216" s="52">
        <f t="shared" si="6"/>
        <v>12</v>
      </c>
      <c r="M216" s="12">
        <f>IF(VLOOKUP($A216,Resultaten!$A:$P,15,FALSE)&gt;32,5,IF(VLOOKUP($A216,Resultaten!$A:$P,15,FALSE)&gt;22,10,IF(VLOOKUP($A216,Resultaten!$A:$P,15,FALSE)&gt;10,15,IF(VLOOKUP($A216,Resultaten!$A:$P,15,FALSE)&gt;6,20,IF(VLOOKUP($A216,Resultaten!$A:$P,15,FALSE)="",0,25)))))</f>
        <v>0</v>
      </c>
      <c r="N216" s="12">
        <f>IF(VLOOKUP($A216,Resultaten!$A:$P,16,FALSE)&gt;32,5,IF(VLOOKUP($A216,Resultaten!$A:$P,16,FALSE)&gt;22,10,IF(VLOOKUP($A216,Resultaten!$A:$P,16,FALSE)&gt;10,15,IF(VLOOKUP($A216,Resultaten!$A:$P,16,FALSE)&gt;6,20,IF(VLOOKUP($A216,Resultaten!$A:$P,16,FALSE)="",0,25)))))</f>
        <v>0</v>
      </c>
      <c r="O216" s="12">
        <f>IF(VLOOKUP($A216,Resultaten!$A:$P,9,FALSE)&gt;32,2,IF(VLOOKUP($A216,Resultaten!$A:$P,9,FALSE)&gt;22,4,IF(VLOOKUP($A216,Resultaten!$A:$P,9,FALSE)&gt;10,6,IF(VLOOKUP($A216,Resultaten!$A:$P,9,FALSE)&gt;6,8,IF(VLOOKUP($A216,Resultaten!$A:$P,9,FALSE)="",0,10)))))</f>
        <v>0</v>
      </c>
      <c r="P216" s="12">
        <f>IF(ISERROR(VLOOKUP($A216,BNT!$A:$H,7,FALSE)=TRUE),0,IF(VLOOKUP($A216,BNT!$A:$H,7,FALSE)="JA",2,0))</f>
        <v>0</v>
      </c>
      <c r="Q216" s="14">
        <f t="shared" si="7"/>
        <v>12</v>
      </c>
    </row>
    <row r="217" spans="1:17" x14ac:dyDescent="0.25">
      <c r="A217" s="25">
        <v>5060</v>
      </c>
      <c r="B217" s="25" t="str">
        <f>VLOOKUP($A217,Para!$D$1:$E$996,2,FALSE)</f>
        <v>Torhout Lions</v>
      </c>
      <c r="C217" s="18">
        <f>VLOOKUP($A217,'Score Algemeen'!$A$3:$S$968,5,FALSE)</f>
        <v>10</v>
      </c>
      <c r="D217" s="18">
        <f>VLOOKUP($A217,'Score Algemeen'!$A:$S,15,FALSE)</f>
        <v>2</v>
      </c>
      <c r="E217" s="18">
        <f>VLOOKUP($A217,'Score Algemeen'!$A:$S,19,FALSE)</f>
        <v>3</v>
      </c>
      <c r="F217" s="38">
        <f>IF(VLOOKUP($A217,Resultaten!$A:$P,14,FALSE)&gt;32,5,IF(VLOOKUP($A217,Resultaten!$A:$P,14,FALSE)&gt;22,10,IF(VLOOKUP($A217,Resultaten!$A:$P,14,FALSE)&gt;10,15,IF(VLOOKUP($A217,Resultaten!$A:$P,14,FALSE)&gt;6,20,IF(VLOOKUP($A217,Resultaten!$A:$P,14,FALSE)="",0,25)))))</f>
        <v>0</v>
      </c>
      <c r="G217" s="38">
        <f>IF(VLOOKUP($A217,Resultaten!$A:$P,7,FALSE)&gt;32,1,IF(VLOOKUP($A217,Resultaten!$A:$P,7,FALSE)&gt;22,2,IF(VLOOKUP($A217,Resultaten!$A:$P,7,FALSE)&gt;10,3,IF(VLOOKUP($A217,Resultaten!$A:$P,7,FALSE)&gt;6,4,IF(VLOOKUP($A217,Resultaten!$A:$P,7,FALSE)="",0,5)))))</f>
        <v>0</v>
      </c>
      <c r="H217" s="38">
        <f>IF(VLOOKUP($A217,Resultaten!$A:$P,15,FALSE)&gt;32,5,IF(VLOOKUP($A217,Resultaten!$A:$P,15,FALSE)&gt;22,10,IF(VLOOKUP($A217,Resultaten!$A:$P,15,FALSE)&gt;10,15,IF(VLOOKUP($A217,Resultaten!$A:$P,15,FALSE)&gt;6,20,IF(VLOOKUP($A217,Resultaten!$A:$P,15,FALSE)="",0,25)))))</f>
        <v>0</v>
      </c>
      <c r="I217" s="38">
        <f>IF(VLOOKUP($A217,Resultaten!$A:$P,8,FALSE)&gt;32,1,IF(VLOOKUP($A217,Resultaten!$A:$P,8,FALSE)&gt;22,2,IF(VLOOKUP($A217,Resultaten!$A:$P,8,FALSE)&gt;10,3,IF(VLOOKUP($A217,Resultaten!$A:$P,8,FALSE)&gt;6,4,IF(VLOOKUP($A217,Resultaten!$A:$P,8,FALSE)="",0,5)))))</f>
        <v>0</v>
      </c>
      <c r="J217" s="38">
        <f>IF(ISERROR(VLOOKUP($A217,BNT!$A:$H,8,FALSE)=TRUE),0,IF(VLOOKUP($A217,BNT!$A:$H,8,FALSE)="JA",2,0))</f>
        <v>0</v>
      </c>
      <c r="K217" s="38">
        <f>IF(ISERROR(VLOOKUP($A217,BNT!$A:$H,6,FALSE)=TRUE),0,IF(VLOOKUP($A217,BNT!$A:$H,6,FALSE)="JA",1,0))</f>
        <v>0</v>
      </c>
      <c r="L217" s="52">
        <f t="shared" si="6"/>
        <v>15</v>
      </c>
      <c r="M217" s="12">
        <f>IF(VLOOKUP($A217,Resultaten!$A:$P,15,FALSE)&gt;32,5,IF(VLOOKUP($A217,Resultaten!$A:$P,15,FALSE)&gt;22,10,IF(VLOOKUP($A217,Resultaten!$A:$P,15,FALSE)&gt;10,15,IF(VLOOKUP($A217,Resultaten!$A:$P,15,FALSE)&gt;6,20,IF(VLOOKUP($A217,Resultaten!$A:$P,15,FALSE)="",0,25)))))</f>
        <v>0</v>
      </c>
      <c r="N217" s="12">
        <f>IF(VLOOKUP($A217,Resultaten!$A:$P,16,FALSE)&gt;32,5,IF(VLOOKUP($A217,Resultaten!$A:$P,16,FALSE)&gt;22,10,IF(VLOOKUP($A217,Resultaten!$A:$P,16,FALSE)&gt;10,15,IF(VLOOKUP($A217,Resultaten!$A:$P,16,FALSE)&gt;6,20,IF(VLOOKUP($A217,Resultaten!$A:$P,16,FALSE)="",0,25)))))</f>
        <v>5</v>
      </c>
      <c r="O217" s="12">
        <f>IF(VLOOKUP($A217,Resultaten!$A:$P,9,FALSE)&gt;32,2,IF(VLOOKUP($A217,Resultaten!$A:$P,9,FALSE)&gt;22,4,IF(VLOOKUP($A217,Resultaten!$A:$P,9,FALSE)&gt;10,6,IF(VLOOKUP($A217,Resultaten!$A:$P,9,FALSE)&gt;6,8,IF(VLOOKUP($A217,Resultaten!$A:$P,9,FALSE)="",0,10)))))</f>
        <v>2</v>
      </c>
      <c r="P217" s="12">
        <f>IF(ISERROR(VLOOKUP($A217,BNT!$A:$H,7,FALSE)=TRUE),0,IF(VLOOKUP($A217,BNT!$A:$H,7,FALSE)="JA",2,0))</f>
        <v>0</v>
      </c>
      <c r="Q217" s="14">
        <f t="shared" si="7"/>
        <v>22</v>
      </c>
    </row>
    <row r="218" spans="1:17" x14ac:dyDescent="0.25">
      <c r="A218" s="25">
        <v>5061</v>
      </c>
      <c r="B218" s="25" t="str">
        <f>VLOOKUP($A218,Para!$D$1:$E$996,2,FALSE)</f>
        <v>BT Lauwe</v>
      </c>
      <c r="C218" s="18">
        <f>VLOOKUP($A218,'Score Algemeen'!$A$3:$S$968,5,FALSE)</f>
        <v>10</v>
      </c>
      <c r="D218" s="18">
        <f>VLOOKUP($A218,'Score Algemeen'!$A:$S,15,FALSE)</f>
        <v>1</v>
      </c>
      <c r="E218" s="18">
        <f>VLOOKUP($A218,'Score Algemeen'!$A:$S,19,FALSE)</f>
        <v>1</v>
      </c>
      <c r="F218" s="38">
        <f>IF(VLOOKUP($A218,Resultaten!$A:$P,14,FALSE)&gt;32,5,IF(VLOOKUP($A218,Resultaten!$A:$P,14,FALSE)&gt;22,10,IF(VLOOKUP($A218,Resultaten!$A:$P,14,FALSE)&gt;10,15,IF(VLOOKUP($A218,Resultaten!$A:$P,14,FALSE)&gt;6,20,IF(VLOOKUP($A218,Resultaten!$A:$P,14,FALSE)="",0,25)))))</f>
        <v>0</v>
      </c>
      <c r="G218" s="38">
        <f>IF(VLOOKUP($A218,Resultaten!$A:$P,7,FALSE)&gt;32,1,IF(VLOOKUP($A218,Resultaten!$A:$P,7,FALSE)&gt;22,2,IF(VLOOKUP($A218,Resultaten!$A:$P,7,FALSE)&gt;10,3,IF(VLOOKUP($A218,Resultaten!$A:$P,7,FALSE)&gt;6,4,IF(VLOOKUP($A218,Resultaten!$A:$P,7,FALSE)="",0,5)))))</f>
        <v>0</v>
      </c>
      <c r="H218" s="38">
        <f>IF(VLOOKUP($A218,Resultaten!$A:$P,15,FALSE)&gt;32,5,IF(VLOOKUP($A218,Resultaten!$A:$P,15,FALSE)&gt;22,10,IF(VLOOKUP($A218,Resultaten!$A:$P,15,FALSE)&gt;10,15,IF(VLOOKUP($A218,Resultaten!$A:$P,15,FALSE)&gt;6,20,IF(VLOOKUP($A218,Resultaten!$A:$P,15,FALSE)="",0,25)))))</f>
        <v>0</v>
      </c>
      <c r="I218" s="38">
        <f>IF(VLOOKUP($A218,Resultaten!$A:$P,8,FALSE)&gt;32,1,IF(VLOOKUP($A218,Resultaten!$A:$P,8,FALSE)&gt;22,2,IF(VLOOKUP($A218,Resultaten!$A:$P,8,FALSE)&gt;10,3,IF(VLOOKUP($A218,Resultaten!$A:$P,8,FALSE)&gt;6,4,IF(VLOOKUP($A218,Resultaten!$A:$P,8,FALSE)="",0,5)))))</f>
        <v>0</v>
      </c>
      <c r="J218" s="38">
        <f>IF(ISERROR(VLOOKUP($A218,BNT!$A:$H,8,FALSE)=TRUE),0,IF(VLOOKUP($A218,BNT!$A:$H,8,FALSE)="JA",2,0))</f>
        <v>0</v>
      </c>
      <c r="K218" s="38">
        <f>IF(ISERROR(VLOOKUP($A218,BNT!$A:$H,6,FALSE)=TRUE),0,IF(VLOOKUP($A218,BNT!$A:$H,6,FALSE)="JA",1,0))</f>
        <v>0</v>
      </c>
      <c r="L218" s="52">
        <f t="shared" si="6"/>
        <v>12</v>
      </c>
      <c r="M218" s="12">
        <f>IF(VLOOKUP($A218,Resultaten!$A:$P,15,FALSE)&gt;32,5,IF(VLOOKUP($A218,Resultaten!$A:$P,15,FALSE)&gt;22,10,IF(VLOOKUP($A218,Resultaten!$A:$P,15,FALSE)&gt;10,15,IF(VLOOKUP($A218,Resultaten!$A:$P,15,FALSE)&gt;6,20,IF(VLOOKUP($A218,Resultaten!$A:$P,15,FALSE)="",0,25)))))</f>
        <v>0</v>
      </c>
      <c r="N218" s="12">
        <f>IF(VLOOKUP($A218,Resultaten!$A:$P,16,FALSE)&gt;32,5,IF(VLOOKUP($A218,Resultaten!$A:$P,16,FALSE)&gt;22,10,IF(VLOOKUP($A218,Resultaten!$A:$P,16,FALSE)&gt;10,15,IF(VLOOKUP($A218,Resultaten!$A:$P,16,FALSE)&gt;6,20,IF(VLOOKUP($A218,Resultaten!$A:$P,16,FALSE)="",0,25)))))</f>
        <v>0</v>
      </c>
      <c r="O218" s="12">
        <f>IF(VLOOKUP($A218,Resultaten!$A:$P,9,FALSE)&gt;32,2,IF(VLOOKUP($A218,Resultaten!$A:$P,9,FALSE)&gt;22,4,IF(VLOOKUP($A218,Resultaten!$A:$P,9,FALSE)&gt;10,6,IF(VLOOKUP($A218,Resultaten!$A:$P,9,FALSE)&gt;6,8,IF(VLOOKUP($A218,Resultaten!$A:$P,9,FALSE)="",0,10)))))</f>
        <v>0</v>
      </c>
      <c r="P218" s="12">
        <f>IF(ISERROR(VLOOKUP($A218,BNT!$A:$H,7,FALSE)=TRUE),0,IF(VLOOKUP($A218,BNT!$A:$H,7,FALSE)="JA",2,0))</f>
        <v>0</v>
      </c>
      <c r="Q218" s="14">
        <f t="shared" si="7"/>
        <v>12</v>
      </c>
    </row>
    <row r="219" spans="1:17" x14ac:dyDescent="0.25">
      <c r="A219" s="25">
        <v>5063</v>
      </c>
      <c r="B219" s="25" t="str">
        <f>VLOOKUP($A219,Para!$D$1:$E$996,2,FALSE)</f>
        <v>Rolling Thunders Wetteren</v>
      </c>
      <c r="C219" s="18">
        <f>VLOOKUP($A219,'Score Algemeen'!$A$3:$S$968,5,FALSE)</f>
        <v>10</v>
      </c>
      <c r="D219" s="18">
        <f>VLOOKUP($A219,'Score Algemeen'!$A:$S,15,FALSE)</f>
        <v>1</v>
      </c>
      <c r="E219" s="18">
        <f>VLOOKUP($A219,'Score Algemeen'!$A:$S,19,FALSE)</f>
        <v>1</v>
      </c>
      <c r="F219" s="38">
        <f>IF(VLOOKUP($A219,Resultaten!$A:$P,14,FALSE)&gt;32,5,IF(VLOOKUP($A219,Resultaten!$A:$P,14,FALSE)&gt;22,10,IF(VLOOKUP($A219,Resultaten!$A:$P,14,FALSE)&gt;10,15,IF(VLOOKUP($A219,Resultaten!$A:$P,14,FALSE)&gt;6,20,IF(VLOOKUP($A219,Resultaten!$A:$P,14,FALSE)="",0,25)))))</f>
        <v>0</v>
      </c>
      <c r="G219" s="38">
        <f>IF(VLOOKUP($A219,Resultaten!$A:$P,7,FALSE)&gt;32,1,IF(VLOOKUP($A219,Resultaten!$A:$P,7,FALSE)&gt;22,2,IF(VLOOKUP($A219,Resultaten!$A:$P,7,FALSE)&gt;10,3,IF(VLOOKUP($A219,Resultaten!$A:$P,7,FALSE)&gt;6,4,IF(VLOOKUP($A219,Resultaten!$A:$P,7,FALSE)="",0,5)))))</f>
        <v>0</v>
      </c>
      <c r="H219" s="38">
        <f>IF(VLOOKUP($A219,Resultaten!$A:$P,15,FALSE)&gt;32,5,IF(VLOOKUP($A219,Resultaten!$A:$P,15,FALSE)&gt;22,10,IF(VLOOKUP($A219,Resultaten!$A:$P,15,FALSE)&gt;10,15,IF(VLOOKUP($A219,Resultaten!$A:$P,15,FALSE)&gt;6,20,IF(VLOOKUP($A219,Resultaten!$A:$P,15,FALSE)="",0,25)))))</f>
        <v>0</v>
      </c>
      <c r="I219" s="38">
        <f>IF(VLOOKUP($A219,Resultaten!$A:$P,8,FALSE)&gt;32,1,IF(VLOOKUP($A219,Resultaten!$A:$P,8,FALSE)&gt;22,2,IF(VLOOKUP($A219,Resultaten!$A:$P,8,FALSE)&gt;10,3,IF(VLOOKUP($A219,Resultaten!$A:$P,8,FALSE)&gt;6,4,IF(VLOOKUP($A219,Resultaten!$A:$P,8,FALSE)="",0,5)))))</f>
        <v>0</v>
      </c>
      <c r="J219" s="38">
        <f>IF(ISERROR(VLOOKUP($A219,BNT!$A:$H,8,FALSE)=TRUE),0,IF(VLOOKUP($A219,BNT!$A:$H,8,FALSE)="JA",2,0))</f>
        <v>0</v>
      </c>
      <c r="K219" s="38">
        <f>IF(ISERROR(VLOOKUP($A219,BNT!$A:$H,6,FALSE)=TRUE),0,IF(VLOOKUP($A219,BNT!$A:$H,6,FALSE)="JA",1,0))</f>
        <v>0</v>
      </c>
      <c r="L219" s="52">
        <f t="shared" si="6"/>
        <v>12</v>
      </c>
      <c r="M219" s="12">
        <f>IF(VLOOKUP($A219,Resultaten!$A:$P,15,FALSE)&gt;32,5,IF(VLOOKUP($A219,Resultaten!$A:$P,15,FALSE)&gt;22,10,IF(VLOOKUP($A219,Resultaten!$A:$P,15,FALSE)&gt;10,15,IF(VLOOKUP($A219,Resultaten!$A:$P,15,FALSE)&gt;6,20,IF(VLOOKUP($A219,Resultaten!$A:$P,15,FALSE)="",0,25)))))</f>
        <v>0</v>
      </c>
      <c r="N219" s="12">
        <f>IF(VLOOKUP($A219,Resultaten!$A:$P,16,FALSE)&gt;32,5,IF(VLOOKUP($A219,Resultaten!$A:$P,16,FALSE)&gt;22,10,IF(VLOOKUP($A219,Resultaten!$A:$P,16,FALSE)&gt;10,15,IF(VLOOKUP($A219,Resultaten!$A:$P,16,FALSE)&gt;6,20,IF(VLOOKUP($A219,Resultaten!$A:$P,16,FALSE)="",0,25)))))</f>
        <v>0</v>
      </c>
      <c r="O219" s="12">
        <f>IF(VLOOKUP($A219,Resultaten!$A:$P,9,FALSE)&gt;32,2,IF(VLOOKUP($A219,Resultaten!$A:$P,9,FALSE)&gt;22,4,IF(VLOOKUP($A219,Resultaten!$A:$P,9,FALSE)&gt;10,6,IF(VLOOKUP($A219,Resultaten!$A:$P,9,FALSE)&gt;6,8,IF(VLOOKUP($A219,Resultaten!$A:$P,9,FALSE)="",0,10)))))</f>
        <v>0</v>
      </c>
      <c r="P219" s="12">
        <f>IF(ISERROR(VLOOKUP($A219,BNT!$A:$H,7,FALSE)=TRUE),0,IF(VLOOKUP($A219,BNT!$A:$H,7,FALSE)="JA",2,0))</f>
        <v>0</v>
      </c>
      <c r="Q219" s="14">
        <f t="shared" si="7"/>
        <v>12</v>
      </c>
    </row>
    <row r="220" spans="1:17" x14ac:dyDescent="0.25">
      <c r="A220" s="25">
        <v>5064</v>
      </c>
      <c r="B220" s="25" t="str">
        <f>VLOOKUP($A220,Para!$D$1:$E$996,2,FALSE)</f>
        <v>BBC Vesting Denderleeuw</v>
      </c>
      <c r="C220" s="18">
        <f>VLOOKUP($A220,'Score Algemeen'!$A$3:$S$968,5,FALSE)</f>
        <v>6</v>
      </c>
      <c r="D220" s="18">
        <f>VLOOKUP($A220,'Score Algemeen'!$A:$S,15,FALSE)</f>
        <v>2</v>
      </c>
      <c r="E220" s="18">
        <f>VLOOKUP($A220,'Score Algemeen'!$A:$S,19,FALSE)</f>
        <v>1</v>
      </c>
      <c r="F220" s="38">
        <f>IF(VLOOKUP($A220,Resultaten!$A:$P,14,FALSE)&gt;32,5,IF(VLOOKUP($A220,Resultaten!$A:$P,14,FALSE)&gt;22,10,IF(VLOOKUP($A220,Resultaten!$A:$P,14,FALSE)&gt;10,15,IF(VLOOKUP($A220,Resultaten!$A:$P,14,FALSE)&gt;6,20,IF(VLOOKUP($A220,Resultaten!$A:$P,14,FALSE)="",0,25)))))</f>
        <v>0</v>
      </c>
      <c r="G220" s="38">
        <f>IF(VLOOKUP($A220,Resultaten!$A:$P,7,FALSE)&gt;32,1,IF(VLOOKUP($A220,Resultaten!$A:$P,7,FALSE)&gt;22,2,IF(VLOOKUP($A220,Resultaten!$A:$P,7,FALSE)&gt;10,3,IF(VLOOKUP($A220,Resultaten!$A:$P,7,FALSE)&gt;6,4,IF(VLOOKUP($A220,Resultaten!$A:$P,7,FALSE)="",0,5)))))</f>
        <v>0</v>
      </c>
      <c r="H220" s="38">
        <f>IF(VLOOKUP($A220,Resultaten!$A:$P,15,FALSE)&gt;32,5,IF(VLOOKUP($A220,Resultaten!$A:$P,15,FALSE)&gt;22,10,IF(VLOOKUP($A220,Resultaten!$A:$P,15,FALSE)&gt;10,15,IF(VLOOKUP($A220,Resultaten!$A:$P,15,FALSE)&gt;6,20,IF(VLOOKUP($A220,Resultaten!$A:$P,15,FALSE)="",0,25)))))</f>
        <v>0</v>
      </c>
      <c r="I220" s="38">
        <f>IF(VLOOKUP($A220,Resultaten!$A:$P,8,FALSE)&gt;32,1,IF(VLOOKUP($A220,Resultaten!$A:$P,8,FALSE)&gt;22,2,IF(VLOOKUP($A220,Resultaten!$A:$P,8,FALSE)&gt;10,3,IF(VLOOKUP($A220,Resultaten!$A:$P,8,FALSE)&gt;6,4,IF(VLOOKUP($A220,Resultaten!$A:$P,8,FALSE)="",0,5)))))</f>
        <v>0</v>
      </c>
      <c r="J220" s="38">
        <f>IF(ISERROR(VLOOKUP($A220,BNT!$A:$H,8,FALSE)=TRUE),0,IF(VLOOKUP($A220,BNT!$A:$H,8,FALSE)="JA",2,0))</f>
        <v>0</v>
      </c>
      <c r="K220" s="38">
        <f>IF(ISERROR(VLOOKUP($A220,BNT!$A:$H,6,FALSE)=TRUE),0,IF(VLOOKUP($A220,BNT!$A:$H,6,FALSE)="JA",1,0))</f>
        <v>0</v>
      </c>
      <c r="L220" s="52">
        <f t="shared" si="6"/>
        <v>9</v>
      </c>
      <c r="M220" s="12">
        <f>IF(VLOOKUP($A220,Resultaten!$A:$P,15,FALSE)&gt;32,5,IF(VLOOKUP($A220,Resultaten!$A:$P,15,FALSE)&gt;22,10,IF(VLOOKUP($A220,Resultaten!$A:$P,15,FALSE)&gt;10,15,IF(VLOOKUP($A220,Resultaten!$A:$P,15,FALSE)&gt;6,20,IF(VLOOKUP($A220,Resultaten!$A:$P,15,FALSE)="",0,25)))))</f>
        <v>0</v>
      </c>
      <c r="N220" s="12">
        <f>IF(VLOOKUP($A220,Resultaten!$A:$P,16,FALSE)&gt;32,5,IF(VLOOKUP($A220,Resultaten!$A:$P,16,FALSE)&gt;22,10,IF(VLOOKUP($A220,Resultaten!$A:$P,16,FALSE)&gt;10,15,IF(VLOOKUP($A220,Resultaten!$A:$P,16,FALSE)&gt;6,20,IF(VLOOKUP($A220,Resultaten!$A:$P,16,FALSE)="",0,25)))))</f>
        <v>0</v>
      </c>
      <c r="O220" s="12">
        <f>IF(VLOOKUP($A220,Resultaten!$A:$P,9,FALSE)&gt;32,2,IF(VLOOKUP($A220,Resultaten!$A:$P,9,FALSE)&gt;22,4,IF(VLOOKUP($A220,Resultaten!$A:$P,9,FALSE)&gt;10,6,IF(VLOOKUP($A220,Resultaten!$A:$P,9,FALSE)&gt;6,8,IF(VLOOKUP($A220,Resultaten!$A:$P,9,FALSE)="",0,10)))))</f>
        <v>0</v>
      </c>
      <c r="P220" s="12">
        <f>IF(ISERROR(VLOOKUP($A220,BNT!$A:$H,7,FALSE)=TRUE),0,IF(VLOOKUP($A220,BNT!$A:$H,7,FALSE)="JA",2,0))</f>
        <v>0</v>
      </c>
      <c r="Q220" s="14">
        <f t="shared" si="7"/>
        <v>9</v>
      </c>
    </row>
    <row r="221" spans="1:17" x14ac:dyDescent="0.25">
      <c r="A221" s="25">
        <v>5065</v>
      </c>
      <c r="B221" s="25" t="str">
        <f>VLOOKUP($A221,Para!$D$1:$E$996,2,FALSE)</f>
        <v>BC Polaris Brussel</v>
      </c>
      <c r="C221" s="18">
        <f>VLOOKUP($A221,'Score Algemeen'!$A$3:$S$968,5,FALSE)</f>
        <v>10</v>
      </c>
      <c r="D221" s="18">
        <f>VLOOKUP($A221,'Score Algemeen'!$A:$S,15,FALSE)</f>
        <v>1</v>
      </c>
      <c r="E221" s="18">
        <f>VLOOKUP($A221,'Score Algemeen'!$A:$S,19,FALSE)</f>
        <v>4</v>
      </c>
      <c r="F221" s="38">
        <f>IF(VLOOKUP($A221,Resultaten!$A:$P,14,FALSE)&gt;32,5,IF(VLOOKUP($A221,Resultaten!$A:$P,14,FALSE)&gt;22,10,IF(VLOOKUP($A221,Resultaten!$A:$P,14,FALSE)&gt;10,15,IF(VLOOKUP($A221,Resultaten!$A:$P,14,FALSE)&gt;6,20,IF(VLOOKUP($A221,Resultaten!$A:$P,14,FALSE)="",0,25)))))</f>
        <v>0</v>
      </c>
      <c r="G221" s="38">
        <f>IF(VLOOKUP($A221,Resultaten!$A:$P,7,FALSE)&gt;32,1,IF(VLOOKUP($A221,Resultaten!$A:$P,7,FALSE)&gt;22,2,IF(VLOOKUP($A221,Resultaten!$A:$P,7,FALSE)&gt;10,3,IF(VLOOKUP($A221,Resultaten!$A:$P,7,FALSE)&gt;6,4,IF(VLOOKUP($A221,Resultaten!$A:$P,7,FALSE)="",0,5)))))</f>
        <v>0</v>
      </c>
      <c r="H221" s="38">
        <f>IF(VLOOKUP($A221,Resultaten!$A:$P,15,FALSE)&gt;32,5,IF(VLOOKUP($A221,Resultaten!$A:$P,15,FALSE)&gt;22,10,IF(VLOOKUP($A221,Resultaten!$A:$P,15,FALSE)&gt;10,15,IF(VLOOKUP($A221,Resultaten!$A:$P,15,FALSE)&gt;6,20,IF(VLOOKUP($A221,Resultaten!$A:$P,15,FALSE)="",0,25)))))</f>
        <v>0</v>
      </c>
      <c r="I221" s="38">
        <f>IF(VLOOKUP($A221,Resultaten!$A:$P,8,FALSE)&gt;32,1,IF(VLOOKUP($A221,Resultaten!$A:$P,8,FALSE)&gt;22,2,IF(VLOOKUP($A221,Resultaten!$A:$P,8,FALSE)&gt;10,3,IF(VLOOKUP($A221,Resultaten!$A:$P,8,FALSE)&gt;6,4,IF(VLOOKUP($A221,Resultaten!$A:$P,8,FALSE)="",0,5)))))</f>
        <v>0</v>
      </c>
      <c r="J221" s="38">
        <f>IF(ISERROR(VLOOKUP($A221,BNT!$A:$H,8,FALSE)=TRUE),0,IF(VLOOKUP($A221,BNT!$A:$H,8,FALSE)="JA",2,0))</f>
        <v>0</v>
      </c>
      <c r="K221" s="38">
        <f>IF(ISERROR(VLOOKUP($A221,BNT!$A:$H,6,FALSE)=TRUE),0,IF(VLOOKUP($A221,BNT!$A:$H,6,FALSE)="JA",1,0))</f>
        <v>0</v>
      </c>
      <c r="L221" s="52">
        <f t="shared" si="6"/>
        <v>15</v>
      </c>
      <c r="M221" s="12">
        <f>IF(VLOOKUP($A221,Resultaten!$A:$P,15,FALSE)&gt;32,5,IF(VLOOKUP($A221,Resultaten!$A:$P,15,FALSE)&gt;22,10,IF(VLOOKUP($A221,Resultaten!$A:$P,15,FALSE)&gt;10,15,IF(VLOOKUP($A221,Resultaten!$A:$P,15,FALSE)&gt;6,20,IF(VLOOKUP($A221,Resultaten!$A:$P,15,FALSE)="",0,25)))))</f>
        <v>0</v>
      </c>
      <c r="N221" s="12">
        <f>IF(VLOOKUP($A221,Resultaten!$A:$P,16,FALSE)&gt;32,5,IF(VLOOKUP($A221,Resultaten!$A:$P,16,FALSE)&gt;22,10,IF(VLOOKUP($A221,Resultaten!$A:$P,16,FALSE)&gt;10,15,IF(VLOOKUP($A221,Resultaten!$A:$P,16,FALSE)&gt;6,20,IF(VLOOKUP($A221,Resultaten!$A:$P,16,FALSE)="",0,25)))))</f>
        <v>0</v>
      </c>
      <c r="O221" s="12">
        <f>IF(VLOOKUP($A221,Resultaten!$A:$P,9,FALSE)&gt;32,2,IF(VLOOKUP($A221,Resultaten!$A:$P,9,FALSE)&gt;22,4,IF(VLOOKUP($A221,Resultaten!$A:$P,9,FALSE)&gt;10,6,IF(VLOOKUP($A221,Resultaten!$A:$P,9,FALSE)&gt;6,8,IF(VLOOKUP($A221,Resultaten!$A:$P,9,FALSE)="",0,10)))))</f>
        <v>0</v>
      </c>
      <c r="P221" s="12">
        <f>IF(ISERROR(VLOOKUP($A221,BNT!$A:$H,7,FALSE)=TRUE),0,IF(VLOOKUP($A221,BNT!$A:$H,7,FALSE)="JA",2,0))</f>
        <v>0</v>
      </c>
      <c r="Q221" s="14">
        <f t="shared" si="7"/>
        <v>15</v>
      </c>
    </row>
    <row r="222" spans="1:17" x14ac:dyDescent="0.25">
      <c r="A222" s="25">
        <v>5066</v>
      </c>
      <c r="B222" s="25" t="str">
        <f>VLOOKUP($A222,Para!$D$1:$E$996,2,FALSE)</f>
        <v>BC Molenbeek</v>
      </c>
      <c r="C222" s="18">
        <f>VLOOKUP($A222,'Score Algemeen'!$A$3:$S$968,5,FALSE)</f>
        <v>10</v>
      </c>
      <c r="D222" s="18">
        <f>VLOOKUP($A222,'Score Algemeen'!$A:$S,15,FALSE)</f>
        <v>1</v>
      </c>
      <c r="E222" s="18">
        <f>VLOOKUP($A222,'Score Algemeen'!$A:$S,19,FALSE)</f>
        <v>1</v>
      </c>
      <c r="F222" s="38">
        <f>IF(VLOOKUP($A222,Resultaten!$A:$P,14,FALSE)&gt;32,5,IF(VLOOKUP($A222,Resultaten!$A:$P,14,FALSE)&gt;22,10,IF(VLOOKUP($A222,Resultaten!$A:$P,14,FALSE)&gt;10,15,IF(VLOOKUP($A222,Resultaten!$A:$P,14,FALSE)&gt;6,20,IF(VLOOKUP($A222,Resultaten!$A:$P,14,FALSE)="",0,25)))))</f>
        <v>0</v>
      </c>
      <c r="G222" s="38">
        <f>IF(VLOOKUP($A222,Resultaten!$A:$P,7,FALSE)&gt;32,1,IF(VLOOKUP($A222,Resultaten!$A:$P,7,FALSE)&gt;22,2,IF(VLOOKUP($A222,Resultaten!$A:$P,7,FALSE)&gt;10,3,IF(VLOOKUP($A222,Resultaten!$A:$P,7,FALSE)&gt;6,4,IF(VLOOKUP($A222,Resultaten!$A:$P,7,FALSE)="",0,5)))))</f>
        <v>0</v>
      </c>
      <c r="H222" s="38">
        <f>IF(VLOOKUP($A222,Resultaten!$A:$P,15,FALSE)&gt;32,5,IF(VLOOKUP($A222,Resultaten!$A:$P,15,FALSE)&gt;22,10,IF(VLOOKUP($A222,Resultaten!$A:$P,15,FALSE)&gt;10,15,IF(VLOOKUP($A222,Resultaten!$A:$P,15,FALSE)&gt;6,20,IF(VLOOKUP($A222,Resultaten!$A:$P,15,FALSE)="",0,25)))))</f>
        <v>0</v>
      </c>
      <c r="I222" s="38">
        <f>IF(VLOOKUP($A222,Resultaten!$A:$P,8,FALSE)&gt;32,1,IF(VLOOKUP($A222,Resultaten!$A:$P,8,FALSE)&gt;22,2,IF(VLOOKUP($A222,Resultaten!$A:$P,8,FALSE)&gt;10,3,IF(VLOOKUP($A222,Resultaten!$A:$P,8,FALSE)&gt;6,4,IF(VLOOKUP($A222,Resultaten!$A:$P,8,FALSE)="",0,5)))))</f>
        <v>0</v>
      </c>
      <c r="J222" s="38">
        <f>IF(ISERROR(VLOOKUP($A222,BNT!$A:$H,8,FALSE)=TRUE),0,IF(VLOOKUP($A222,BNT!$A:$H,8,FALSE)="JA",2,0))</f>
        <v>0</v>
      </c>
      <c r="K222" s="38">
        <f>IF(ISERROR(VLOOKUP($A222,BNT!$A:$H,6,FALSE)=TRUE),0,IF(VLOOKUP($A222,BNT!$A:$H,6,FALSE)="JA",1,0))</f>
        <v>0</v>
      </c>
      <c r="L222" s="52">
        <f t="shared" si="6"/>
        <v>12</v>
      </c>
      <c r="M222" s="12">
        <f>IF(VLOOKUP($A222,Resultaten!$A:$P,15,FALSE)&gt;32,5,IF(VLOOKUP($A222,Resultaten!$A:$P,15,FALSE)&gt;22,10,IF(VLOOKUP($A222,Resultaten!$A:$P,15,FALSE)&gt;10,15,IF(VLOOKUP($A222,Resultaten!$A:$P,15,FALSE)&gt;6,20,IF(VLOOKUP($A222,Resultaten!$A:$P,15,FALSE)="",0,25)))))</f>
        <v>0</v>
      </c>
      <c r="N222" s="12">
        <f>IF(VLOOKUP($A222,Resultaten!$A:$P,16,FALSE)&gt;32,5,IF(VLOOKUP($A222,Resultaten!$A:$P,16,FALSE)&gt;22,10,IF(VLOOKUP($A222,Resultaten!$A:$P,16,FALSE)&gt;10,15,IF(VLOOKUP($A222,Resultaten!$A:$P,16,FALSE)&gt;6,20,IF(VLOOKUP($A222,Resultaten!$A:$P,16,FALSE)="",0,25)))))</f>
        <v>0</v>
      </c>
      <c r="O222" s="12">
        <f>IF(VLOOKUP($A222,Resultaten!$A:$P,9,FALSE)&gt;32,2,IF(VLOOKUP($A222,Resultaten!$A:$P,9,FALSE)&gt;22,4,IF(VLOOKUP($A222,Resultaten!$A:$P,9,FALSE)&gt;10,6,IF(VLOOKUP($A222,Resultaten!$A:$P,9,FALSE)&gt;6,8,IF(VLOOKUP($A222,Resultaten!$A:$P,9,FALSE)="",0,10)))))</f>
        <v>0</v>
      </c>
      <c r="P222" s="12">
        <f>IF(ISERROR(VLOOKUP($A222,BNT!$A:$H,7,FALSE)=TRUE),0,IF(VLOOKUP($A222,BNT!$A:$H,7,FALSE)="JA",2,0))</f>
        <v>0</v>
      </c>
      <c r="Q222" s="14">
        <f t="shared" si="7"/>
        <v>12</v>
      </c>
    </row>
    <row r="223" spans="1:17" x14ac:dyDescent="0.25">
      <c r="A223" s="25">
        <v>5068</v>
      </c>
      <c r="B223" s="25" t="str">
        <f>VLOOKUP($A223,Para!$D$1:$E$996,2,FALSE)</f>
        <v>BBC 2070 Zwijndrecht</v>
      </c>
      <c r="C223" s="18">
        <f>VLOOKUP($A223,'Score Algemeen'!$A$3:$S$968,5,FALSE)</f>
        <v>10</v>
      </c>
      <c r="D223" s="18">
        <f>VLOOKUP($A223,'Score Algemeen'!$A:$S,15,FALSE)</f>
        <v>1</v>
      </c>
      <c r="E223" s="18">
        <f>VLOOKUP($A223,'Score Algemeen'!$A:$S,19,FALSE)</f>
        <v>4</v>
      </c>
      <c r="F223" s="38">
        <f>IF(VLOOKUP($A223,Resultaten!$A:$P,14,FALSE)&gt;32,5,IF(VLOOKUP($A223,Resultaten!$A:$P,14,FALSE)&gt;22,10,IF(VLOOKUP($A223,Resultaten!$A:$P,14,FALSE)&gt;10,15,IF(VLOOKUP($A223,Resultaten!$A:$P,14,FALSE)&gt;6,20,IF(VLOOKUP($A223,Resultaten!$A:$P,14,FALSE)="",0,25)))))</f>
        <v>0</v>
      </c>
      <c r="G223" s="38">
        <f>IF(VLOOKUP($A223,Resultaten!$A:$P,7,FALSE)&gt;32,1,IF(VLOOKUP($A223,Resultaten!$A:$P,7,FALSE)&gt;22,2,IF(VLOOKUP($A223,Resultaten!$A:$P,7,FALSE)&gt;10,3,IF(VLOOKUP($A223,Resultaten!$A:$P,7,FALSE)&gt;6,4,IF(VLOOKUP($A223,Resultaten!$A:$P,7,FALSE)="",0,5)))))</f>
        <v>0</v>
      </c>
      <c r="H223" s="38">
        <f>IF(VLOOKUP($A223,Resultaten!$A:$P,15,FALSE)&gt;32,5,IF(VLOOKUP($A223,Resultaten!$A:$P,15,FALSE)&gt;22,10,IF(VLOOKUP($A223,Resultaten!$A:$P,15,FALSE)&gt;10,15,IF(VLOOKUP($A223,Resultaten!$A:$P,15,FALSE)&gt;6,20,IF(VLOOKUP($A223,Resultaten!$A:$P,15,FALSE)="",0,25)))))</f>
        <v>0</v>
      </c>
      <c r="I223" s="38">
        <f>IF(VLOOKUP($A223,Resultaten!$A:$P,8,FALSE)&gt;32,1,IF(VLOOKUP($A223,Resultaten!$A:$P,8,FALSE)&gt;22,2,IF(VLOOKUP($A223,Resultaten!$A:$P,8,FALSE)&gt;10,3,IF(VLOOKUP($A223,Resultaten!$A:$P,8,FALSE)&gt;6,4,IF(VLOOKUP($A223,Resultaten!$A:$P,8,FALSE)="",0,5)))))</f>
        <v>0</v>
      </c>
      <c r="J223" s="38">
        <f>IF(ISERROR(VLOOKUP($A223,BNT!$A:$H,8,FALSE)=TRUE),0,IF(VLOOKUP($A223,BNT!$A:$H,8,FALSE)="JA",2,0))</f>
        <v>0</v>
      </c>
      <c r="K223" s="38">
        <f>IF(ISERROR(VLOOKUP($A223,BNT!$A:$H,6,FALSE)=TRUE),0,IF(VLOOKUP($A223,BNT!$A:$H,6,FALSE)="JA",1,0))</f>
        <v>0</v>
      </c>
      <c r="L223" s="52">
        <f t="shared" si="6"/>
        <v>15</v>
      </c>
      <c r="M223" s="12">
        <f>IF(VLOOKUP($A223,Resultaten!$A:$P,15,FALSE)&gt;32,5,IF(VLOOKUP($A223,Resultaten!$A:$P,15,FALSE)&gt;22,10,IF(VLOOKUP($A223,Resultaten!$A:$P,15,FALSE)&gt;10,15,IF(VLOOKUP($A223,Resultaten!$A:$P,15,FALSE)&gt;6,20,IF(VLOOKUP($A223,Resultaten!$A:$P,15,FALSE)="",0,25)))))</f>
        <v>0</v>
      </c>
      <c r="N223" s="12">
        <f>IF(VLOOKUP($A223,Resultaten!$A:$P,16,FALSE)&gt;32,5,IF(VLOOKUP($A223,Resultaten!$A:$P,16,FALSE)&gt;22,10,IF(VLOOKUP($A223,Resultaten!$A:$P,16,FALSE)&gt;10,15,IF(VLOOKUP($A223,Resultaten!$A:$P,16,FALSE)&gt;6,20,IF(VLOOKUP($A223,Resultaten!$A:$P,16,FALSE)="",0,25)))))</f>
        <v>0</v>
      </c>
      <c r="O223" s="12">
        <f>IF(VLOOKUP($A223,Resultaten!$A:$P,9,FALSE)&gt;32,2,IF(VLOOKUP($A223,Resultaten!$A:$P,9,FALSE)&gt;22,4,IF(VLOOKUP($A223,Resultaten!$A:$P,9,FALSE)&gt;10,6,IF(VLOOKUP($A223,Resultaten!$A:$P,9,FALSE)&gt;6,8,IF(VLOOKUP($A223,Resultaten!$A:$P,9,FALSE)="",0,10)))))</f>
        <v>0</v>
      </c>
      <c r="P223" s="12">
        <f>IF(ISERROR(VLOOKUP($A223,BNT!$A:$H,7,FALSE)=TRUE),0,IF(VLOOKUP($A223,BNT!$A:$H,7,FALSE)="JA",2,0))</f>
        <v>0</v>
      </c>
      <c r="Q223" s="14">
        <f t="shared" si="7"/>
        <v>15</v>
      </c>
    </row>
    <row r="224" spans="1:17" x14ac:dyDescent="0.25">
      <c r="A224" s="25">
        <v>5069</v>
      </c>
      <c r="B224" s="25" t="str">
        <f>VLOOKUP($A224,Para!$D$1:$E$996,2,FALSE)</f>
        <v>ALL4ONE Basketbal Menen</v>
      </c>
      <c r="C224" s="18">
        <f>VLOOKUP($A224,'Score Algemeen'!$A$3:$S$968,5,FALSE)</f>
        <v>10</v>
      </c>
      <c r="D224" s="18">
        <f>VLOOKUP($A224,'Score Algemeen'!$A:$S,15,FALSE)</f>
        <v>1</v>
      </c>
      <c r="E224" s="18">
        <f>VLOOKUP($A224,'Score Algemeen'!$A:$S,19,FALSE)</f>
        <v>2</v>
      </c>
      <c r="F224" s="38">
        <f>IF(VLOOKUP($A224,Resultaten!$A:$P,14,FALSE)&gt;32,5,IF(VLOOKUP($A224,Resultaten!$A:$P,14,FALSE)&gt;22,10,IF(VLOOKUP($A224,Resultaten!$A:$P,14,FALSE)&gt;10,15,IF(VLOOKUP($A224,Resultaten!$A:$P,14,FALSE)&gt;6,20,IF(VLOOKUP($A224,Resultaten!$A:$P,14,FALSE)="",0,25)))))</f>
        <v>0</v>
      </c>
      <c r="G224" s="38">
        <f>IF(VLOOKUP($A224,Resultaten!$A:$P,7,FALSE)&gt;32,1,IF(VLOOKUP($A224,Resultaten!$A:$P,7,FALSE)&gt;22,2,IF(VLOOKUP($A224,Resultaten!$A:$P,7,FALSE)&gt;10,3,IF(VLOOKUP($A224,Resultaten!$A:$P,7,FALSE)&gt;6,4,IF(VLOOKUP($A224,Resultaten!$A:$P,7,FALSE)="",0,5)))))</f>
        <v>0</v>
      </c>
      <c r="H224" s="38">
        <f>IF(VLOOKUP($A224,Resultaten!$A:$P,15,FALSE)&gt;32,5,IF(VLOOKUP($A224,Resultaten!$A:$P,15,FALSE)&gt;22,10,IF(VLOOKUP($A224,Resultaten!$A:$P,15,FALSE)&gt;10,15,IF(VLOOKUP($A224,Resultaten!$A:$P,15,FALSE)&gt;6,20,IF(VLOOKUP($A224,Resultaten!$A:$P,15,FALSE)="",0,25)))))</f>
        <v>0</v>
      </c>
      <c r="I224" s="38">
        <f>IF(VLOOKUP($A224,Resultaten!$A:$P,8,FALSE)&gt;32,1,IF(VLOOKUP($A224,Resultaten!$A:$P,8,FALSE)&gt;22,2,IF(VLOOKUP($A224,Resultaten!$A:$P,8,FALSE)&gt;10,3,IF(VLOOKUP($A224,Resultaten!$A:$P,8,FALSE)&gt;6,4,IF(VLOOKUP($A224,Resultaten!$A:$P,8,FALSE)="",0,5)))))</f>
        <v>0</v>
      </c>
      <c r="J224" s="38">
        <f>IF(ISERROR(VLOOKUP($A224,BNT!$A:$H,8,FALSE)=TRUE),0,IF(VLOOKUP($A224,BNT!$A:$H,8,FALSE)="JA",2,0))</f>
        <v>0</v>
      </c>
      <c r="K224" s="38">
        <f>IF(ISERROR(VLOOKUP($A224,BNT!$A:$H,6,FALSE)=TRUE),0,IF(VLOOKUP($A224,BNT!$A:$H,6,FALSE)="JA",1,0))</f>
        <v>0</v>
      </c>
      <c r="L224" s="52">
        <f t="shared" si="6"/>
        <v>13</v>
      </c>
      <c r="M224" s="12">
        <f>IF(VLOOKUP($A224,Resultaten!$A:$P,15,FALSE)&gt;32,5,IF(VLOOKUP($A224,Resultaten!$A:$P,15,FALSE)&gt;22,10,IF(VLOOKUP($A224,Resultaten!$A:$P,15,FALSE)&gt;10,15,IF(VLOOKUP($A224,Resultaten!$A:$P,15,FALSE)&gt;6,20,IF(VLOOKUP($A224,Resultaten!$A:$P,15,FALSE)="",0,25)))))</f>
        <v>0</v>
      </c>
      <c r="N224" s="12">
        <f>IF(VLOOKUP($A224,Resultaten!$A:$P,16,FALSE)&gt;32,5,IF(VLOOKUP($A224,Resultaten!$A:$P,16,FALSE)&gt;22,10,IF(VLOOKUP($A224,Resultaten!$A:$P,16,FALSE)&gt;10,15,IF(VLOOKUP($A224,Resultaten!$A:$P,16,FALSE)&gt;6,20,IF(VLOOKUP($A224,Resultaten!$A:$P,16,FALSE)="",0,25)))))</f>
        <v>0</v>
      </c>
      <c r="O224" s="12">
        <f>IF(VLOOKUP($A224,Resultaten!$A:$P,9,FALSE)&gt;32,2,IF(VLOOKUP($A224,Resultaten!$A:$P,9,FALSE)&gt;22,4,IF(VLOOKUP($A224,Resultaten!$A:$P,9,FALSE)&gt;10,6,IF(VLOOKUP($A224,Resultaten!$A:$P,9,FALSE)&gt;6,8,IF(VLOOKUP($A224,Resultaten!$A:$P,9,FALSE)="",0,10)))))</f>
        <v>0</v>
      </c>
      <c r="P224" s="12">
        <f>IF(ISERROR(VLOOKUP($A224,BNT!$A:$H,7,FALSE)=TRUE),0,IF(VLOOKUP($A224,BNT!$A:$H,7,FALSE)="JA",2,0))</f>
        <v>0</v>
      </c>
      <c r="Q224" s="14">
        <f t="shared" si="7"/>
        <v>13</v>
      </c>
    </row>
    <row r="225" spans="1:17" x14ac:dyDescent="0.25">
      <c r="A225" s="25">
        <v>5070</v>
      </c>
      <c r="B225" s="25" t="str">
        <f>VLOOKUP($A225,Para!$D$1:$E$996,2,FALSE)</f>
        <v>Elite Overtime Brussels</v>
      </c>
      <c r="C225" s="18">
        <f>VLOOKUP($A225,'Score Algemeen'!$A$3:$S$968,5,FALSE)</f>
        <v>8</v>
      </c>
      <c r="D225" s="18">
        <f>VLOOKUP($A225,'Score Algemeen'!$A:$S,15,FALSE)</f>
        <v>1</v>
      </c>
      <c r="E225" s="18">
        <f>VLOOKUP($A225,'Score Algemeen'!$A:$S,19,FALSE)</f>
        <v>1</v>
      </c>
      <c r="F225" s="38">
        <f>IF(VLOOKUP($A225,Resultaten!$A:$P,14,FALSE)&gt;32,5,IF(VLOOKUP($A225,Resultaten!$A:$P,14,FALSE)&gt;22,10,IF(VLOOKUP($A225,Resultaten!$A:$P,14,FALSE)&gt;10,15,IF(VLOOKUP($A225,Resultaten!$A:$P,14,FALSE)&gt;6,20,IF(VLOOKUP($A225,Resultaten!$A:$P,14,FALSE)="",0,25)))))</f>
        <v>0</v>
      </c>
      <c r="G225" s="38">
        <f>IF(VLOOKUP($A225,Resultaten!$A:$P,7,FALSE)&gt;32,1,IF(VLOOKUP($A225,Resultaten!$A:$P,7,FALSE)&gt;22,2,IF(VLOOKUP($A225,Resultaten!$A:$P,7,FALSE)&gt;10,3,IF(VLOOKUP($A225,Resultaten!$A:$P,7,FALSE)&gt;6,4,IF(VLOOKUP($A225,Resultaten!$A:$P,7,FALSE)="",0,5)))))</f>
        <v>0</v>
      </c>
      <c r="H225" s="38">
        <f>IF(VLOOKUP($A225,Resultaten!$A:$P,15,FALSE)&gt;32,5,IF(VLOOKUP($A225,Resultaten!$A:$P,15,FALSE)&gt;22,10,IF(VLOOKUP($A225,Resultaten!$A:$P,15,FALSE)&gt;10,15,IF(VLOOKUP($A225,Resultaten!$A:$P,15,FALSE)&gt;6,20,IF(VLOOKUP($A225,Resultaten!$A:$P,15,FALSE)="",0,25)))))</f>
        <v>0</v>
      </c>
      <c r="I225" s="38">
        <f>IF(VLOOKUP($A225,Resultaten!$A:$P,8,FALSE)&gt;32,1,IF(VLOOKUP($A225,Resultaten!$A:$P,8,FALSE)&gt;22,2,IF(VLOOKUP($A225,Resultaten!$A:$P,8,FALSE)&gt;10,3,IF(VLOOKUP($A225,Resultaten!$A:$P,8,FALSE)&gt;6,4,IF(VLOOKUP($A225,Resultaten!$A:$P,8,FALSE)="",0,5)))))</f>
        <v>0</v>
      </c>
      <c r="J225" s="38">
        <f>IF(ISERROR(VLOOKUP($A225,BNT!$A:$H,8,FALSE)=TRUE),0,IF(VLOOKUP($A225,BNT!$A:$H,8,FALSE)="JA",2,0))</f>
        <v>0</v>
      </c>
      <c r="K225" s="38">
        <f>IF(ISERROR(VLOOKUP($A225,BNT!$A:$H,6,FALSE)=TRUE),0,IF(VLOOKUP($A225,BNT!$A:$H,6,FALSE)="JA",1,0))</f>
        <v>0</v>
      </c>
      <c r="L225" s="52">
        <f t="shared" si="6"/>
        <v>10</v>
      </c>
      <c r="M225" s="12">
        <f>IF(VLOOKUP($A225,Resultaten!$A:$P,15,FALSE)&gt;32,5,IF(VLOOKUP($A225,Resultaten!$A:$P,15,FALSE)&gt;22,10,IF(VLOOKUP($A225,Resultaten!$A:$P,15,FALSE)&gt;10,15,IF(VLOOKUP($A225,Resultaten!$A:$P,15,FALSE)&gt;6,20,IF(VLOOKUP($A225,Resultaten!$A:$P,15,FALSE)="",0,25)))))</f>
        <v>0</v>
      </c>
      <c r="N225" s="12">
        <f>IF(VLOOKUP($A225,Resultaten!$A:$P,16,FALSE)&gt;32,5,IF(VLOOKUP($A225,Resultaten!$A:$P,16,FALSE)&gt;22,10,IF(VLOOKUP($A225,Resultaten!$A:$P,16,FALSE)&gt;10,15,IF(VLOOKUP($A225,Resultaten!$A:$P,16,FALSE)&gt;6,20,IF(VLOOKUP($A225,Resultaten!$A:$P,16,FALSE)="",0,25)))))</f>
        <v>0</v>
      </c>
      <c r="O225" s="12">
        <f>IF(VLOOKUP($A225,Resultaten!$A:$P,9,FALSE)&gt;32,2,IF(VLOOKUP($A225,Resultaten!$A:$P,9,FALSE)&gt;22,4,IF(VLOOKUP($A225,Resultaten!$A:$P,9,FALSE)&gt;10,6,IF(VLOOKUP($A225,Resultaten!$A:$P,9,FALSE)&gt;6,8,IF(VLOOKUP($A225,Resultaten!$A:$P,9,FALSE)="",0,10)))))</f>
        <v>0</v>
      </c>
      <c r="P225" s="12">
        <f>IF(ISERROR(VLOOKUP($A225,BNT!$A:$H,7,FALSE)=TRUE),0,IF(VLOOKUP($A225,BNT!$A:$H,7,FALSE)="JA",2,0))</f>
        <v>0</v>
      </c>
      <c r="Q225" s="14">
        <f t="shared" si="7"/>
        <v>10</v>
      </c>
    </row>
    <row r="226" spans="1:17" x14ac:dyDescent="0.25">
      <c r="A226" s="25">
        <v>5071</v>
      </c>
      <c r="B226" s="25" t="str">
        <f>VLOOKUP($A226,Para!$D$1:$E$996,2,FALSE)</f>
        <v>Neteland Basket Ladies</v>
      </c>
      <c r="C226" s="18">
        <f>VLOOKUP($A226,'Score Algemeen'!$A$3:$S$968,5,FALSE)</f>
        <v>10</v>
      </c>
      <c r="D226" s="18">
        <f>VLOOKUP($A226,'Score Algemeen'!$A:$S,15,FALSE)</f>
        <v>8</v>
      </c>
      <c r="E226" s="18">
        <f>VLOOKUP($A226,'Score Algemeen'!$A:$S,19,FALSE)</f>
        <v>4</v>
      </c>
      <c r="F226" s="38">
        <f>IF(VLOOKUP($A226,Resultaten!$A:$P,14,FALSE)&gt;32,5,IF(VLOOKUP($A226,Resultaten!$A:$P,14,FALSE)&gt;22,10,IF(VLOOKUP($A226,Resultaten!$A:$P,14,FALSE)&gt;10,15,IF(VLOOKUP($A226,Resultaten!$A:$P,14,FALSE)&gt;6,20,IF(VLOOKUP($A226,Resultaten!$A:$P,14,FALSE)="",0,25)))))</f>
        <v>5</v>
      </c>
      <c r="G226" s="38">
        <f>IF(VLOOKUP($A226,Resultaten!$A:$P,7,FALSE)&gt;32,1,IF(VLOOKUP($A226,Resultaten!$A:$P,7,FALSE)&gt;22,2,IF(VLOOKUP($A226,Resultaten!$A:$P,7,FALSE)&gt;10,3,IF(VLOOKUP($A226,Resultaten!$A:$P,7,FALSE)&gt;6,4,IF(VLOOKUP($A226,Resultaten!$A:$P,7,FALSE)="",0,5)))))</f>
        <v>0</v>
      </c>
      <c r="H226" s="38">
        <f>IF(VLOOKUP($A226,Resultaten!$A:$P,15,FALSE)&gt;32,5,IF(VLOOKUP($A226,Resultaten!$A:$P,15,FALSE)&gt;22,10,IF(VLOOKUP($A226,Resultaten!$A:$P,15,FALSE)&gt;10,15,IF(VLOOKUP($A226,Resultaten!$A:$P,15,FALSE)&gt;6,20,IF(VLOOKUP($A226,Resultaten!$A:$P,15,FALSE)="",0,25)))))</f>
        <v>5</v>
      </c>
      <c r="I226" s="38">
        <f>IF(VLOOKUP($A226,Resultaten!$A:$P,8,FALSE)&gt;32,1,IF(VLOOKUP($A226,Resultaten!$A:$P,8,FALSE)&gt;22,2,IF(VLOOKUP($A226,Resultaten!$A:$P,8,FALSE)&gt;10,3,IF(VLOOKUP($A226,Resultaten!$A:$P,8,FALSE)&gt;6,4,IF(VLOOKUP($A226,Resultaten!$A:$P,8,FALSE)="",0,5)))))</f>
        <v>0</v>
      </c>
      <c r="J226" s="38">
        <f>IF(ISERROR(VLOOKUP($A226,BNT!$A:$H,8,FALSE)=TRUE),0,IF(VLOOKUP($A226,BNT!$A:$H,8,FALSE)="JA",2,0))</f>
        <v>0</v>
      </c>
      <c r="K226" s="38">
        <f>IF(ISERROR(VLOOKUP($A226,BNT!$A:$H,6,FALSE)=TRUE),0,IF(VLOOKUP($A226,BNT!$A:$H,6,FALSE)="JA",1,0))</f>
        <v>0</v>
      </c>
      <c r="L226" s="52">
        <f t="shared" si="6"/>
        <v>32</v>
      </c>
      <c r="M226" s="12">
        <f>IF(VLOOKUP($A226,Resultaten!$A:$P,15,FALSE)&gt;32,5,IF(VLOOKUP($A226,Resultaten!$A:$P,15,FALSE)&gt;22,10,IF(VLOOKUP($A226,Resultaten!$A:$P,15,FALSE)&gt;10,15,IF(VLOOKUP($A226,Resultaten!$A:$P,15,FALSE)&gt;6,20,IF(VLOOKUP($A226,Resultaten!$A:$P,15,FALSE)="",0,25)))))</f>
        <v>5</v>
      </c>
      <c r="N226" s="12">
        <f>IF(VLOOKUP($A226,Resultaten!$A:$P,16,FALSE)&gt;32,5,IF(VLOOKUP($A226,Resultaten!$A:$P,16,FALSE)&gt;22,10,IF(VLOOKUP($A226,Resultaten!$A:$P,16,FALSE)&gt;10,15,IF(VLOOKUP($A226,Resultaten!$A:$P,16,FALSE)&gt;6,20,IF(VLOOKUP($A226,Resultaten!$A:$P,16,FALSE)="",0,25)))))</f>
        <v>10</v>
      </c>
      <c r="O226" s="12">
        <f>IF(VLOOKUP($A226,Resultaten!$A:$P,9,FALSE)&gt;32,2,IF(VLOOKUP($A226,Resultaten!$A:$P,9,FALSE)&gt;22,4,IF(VLOOKUP($A226,Resultaten!$A:$P,9,FALSE)&gt;10,6,IF(VLOOKUP($A226,Resultaten!$A:$P,9,FALSE)&gt;6,8,IF(VLOOKUP($A226,Resultaten!$A:$P,9,FALSE)="",0,10)))))</f>
        <v>0</v>
      </c>
      <c r="P226" s="12">
        <f>IF(ISERROR(VLOOKUP($A226,BNT!$A:$H,7,FALSE)=TRUE),0,IF(VLOOKUP($A226,BNT!$A:$H,7,FALSE)="JA",2,0))</f>
        <v>0</v>
      </c>
      <c r="Q226" s="14">
        <f t="shared" si="7"/>
        <v>37</v>
      </c>
    </row>
  </sheetData>
  <autoFilter ref="A2:Q226" xr:uid="{FF5CCA25-1C15-4A24-BF82-5FF4AB5A4E84}">
    <sortState xmlns:xlrd2="http://schemas.microsoft.com/office/spreadsheetml/2017/richdata2" ref="A3:Q226">
      <sortCondition ref="A2:A226"/>
    </sortState>
  </autoFilter>
  <mergeCells count="4">
    <mergeCell ref="A1:B1"/>
    <mergeCell ref="C1:E1"/>
    <mergeCell ref="F1:L1"/>
    <mergeCell ref="M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C7EF-5BB7-4FD6-8894-D74EAD79347E}">
  <dimension ref="A1:P229"/>
  <sheetViews>
    <sheetView workbookViewId="0">
      <pane xSplit="2" ySplit="2" topLeftCell="C72" activePane="bottomRight" state="frozen"/>
      <selection pane="topRight" activeCell="C1" sqref="C1"/>
      <selection pane="bottomLeft" activeCell="A3" sqref="A3"/>
      <selection pane="bottomRight" activeCell="F93" sqref="F93"/>
    </sheetView>
  </sheetViews>
  <sheetFormatPr defaultRowHeight="15" x14ac:dyDescent="0.25"/>
  <cols>
    <col min="1" max="1" width="9.5703125" style="34" bestFit="1" customWidth="1"/>
    <col min="2" max="2" width="46.28515625" style="34" bestFit="1" customWidth="1"/>
    <col min="3" max="3" width="14.28515625" style="4" bestFit="1" customWidth="1"/>
    <col min="4" max="4" width="14.7109375" style="4" bestFit="1" customWidth="1"/>
    <col min="5" max="6" width="14.28515625" style="4" bestFit="1" customWidth="1"/>
    <col min="7" max="9" width="14.140625" style="4" bestFit="1" customWidth="1"/>
    <col min="10" max="10" width="14.28515625" style="13" bestFit="1" customWidth="1"/>
    <col min="11" max="11" width="14.7109375" style="13" bestFit="1" customWidth="1"/>
    <col min="12" max="13" width="14.28515625" style="13" bestFit="1" customWidth="1"/>
    <col min="14" max="16" width="14.140625" style="13" bestFit="1" customWidth="1"/>
  </cols>
  <sheetData>
    <row r="1" spans="1:16" s="8" customFormat="1" x14ac:dyDescent="0.25">
      <c r="A1" s="91" t="s">
        <v>2</v>
      </c>
      <c r="B1" s="91"/>
      <c r="C1" s="81" t="s">
        <v>291</v>
      </c>
      <c r="D1" s="81"/>
      <c r="E1" s="81"/>
      <c r="F1" s="81"/>
      <c r="G1" s="81"/>
      <c r="H1" s="81"/>
      <c r="I1" s="81"/>
      <c r="J1" s="90" t="s">
        <v>292</v>
      </c>
      <c r="K1" s="90"/>
      <c r="L1" s="90"/>
      <c r="M1" s="90"/>
      <c r="N1" s="90"/>
      <c r="O1" s="90"/>
      <c r="P1" s="90"/>
    </row>
    <row r="2" spans="1:16" s="8" customFormat="1" x14ac:dyDescent="0.25">
      <c r="A2" s="35" t="s">
        <v>0</v>
      </c>
      <c r="B2" s="24" t="s">
        <v>1</v>
      </c>
      <c r="C2" s="26" t="s">
        <v>4</v>
      </c>
      <c r="D2" s="26" t="s">
        <v>5</v>
      </c>
      <c r="E2" s="26" t="s">
        <v>9</v>
      </c>
      <c r="F2" s="26" t="s">
        <v>6</v>
      </c>
      <c r="G2" s="26" t="s">
        <v>7</v>
      </c>
      <c r="H2" s="26" t="s">
        <v>8</v>
      </c>
      <c r="I2" s="26" t="s">
        <v>10</v>
      </c>
      <c r="J2" s="30" t="s">
        <v>4</v>
      </c>
      <c r="K2" s="30" t="s">
        <v>224</v>
      </c>
      <c r="L2" s="30" t="s">
        <v>9</v>
      </c>
      <c r="M2" s="30" t="s">
        <v>6</v>
      </c>
      <c r="N2" s="30" t="s">
        <v>7</v>
      </c>
      <c r="O2" s="30" t="s">
        <v>8</v>
      </c>
      <c r="P2" s="30" t="s">
        <v>10</v>
      </c>
    </row>
    <row r="3" spans="1:16" x14ac:dyDescent="0.25">
      <c r="A3" s="25">
        <v>71</v>
      </c>
      <c r="B3" s="25" t="str">
        <f>VLOOKUP($A3,Para!$D$1:$E$996,2,FALSE)</f>
        <v>Antwerp Giants</v>
      </c>
      <c r="C3" s="7">
        <v>1</v>
      </c>
      <c r="D3" s="7">
        <v>1</v>
      </c>
      <c r="E3" s="7">
        <v>13</v>
      </c>
      <c r="F3" s="7">
        <v>7</v>
      </c>
      <c r="G3" s="7">
        <v>9</v>
      </c>
      <c r="H3" s="7"/>
      <c r="I3" s="7">
        <v>49</v>
      </c>
      <c r="J3" s="12">
        <v>1</v>
      </c>
      <c r="K3" s="12">
        <v>1</v>
      </c>
      <c r="L3" s="12">
        <v>13</v>
      </c>
      <c r="M3" s="12">
        <v>7</v>
      </c>
      <c r="N3" s="13">
        <v>11</v>
      </c>
      <c r="O3" s="12">
        <v>11</v>
      </c>
      <c r="P3" s="12">
        <v>43</v>
      </c>
    </row>
    <row r="4" spans="1:16" x14ac:dyDescent="0.25">
      <c r="A4" s="25">
        <v>76</v>
      </c>
      <c r="B4" s="25" t="str">
        <f>VLOOKUP($A4,Para!$D$1:$E$996,2,FALSE)</f>
        <v>BC Machelen-Diegem</v>
      </c>
      <c r="C4" s="7"/>
      <c r="D4" s="7"/>
      <c r="E4" s="7">
        <v>49</v>
      </c>
      <c r="F4" s="7"/>
      <c r="G4" s="7">
        <v>49</v>
      </c>
      <c r="H4" s="7">
        <v>17</v>
      </c>
      <c r="I4" s="7"/>
      <c r="J4" s="12"/>
      <c r="K4" s="12"/>
      <c r="L4" s="12">
        <v>49</v>
      </c>
      <c r="M4" s="12"/>
      <c r="N4" s="12">
        <v>43</v>
      </c>
      <c r="O4" s="12">
        <v>43</v>
      </c>
      <c r="P4" s="12"/>
    </row>
    <row r="5" spans="1:16" x14ac:dyDescent="0.25">
      <c r="A5" s="25">
        <v>77</v>
      </c>
      <c r="B5" s="25" t="str">
        <f>VLOOKUP($A5,Para!$D$1:$E$996,2,FALSE)</f>
        <v>Mercurius BBC Berchem</v>
      </c>
      <c r="C5" s="7">
        <v>27</v>
      </c>
      <c r="D5" s="7">
        <v>13</v>
      </c>
      <c r="E5" s="7"/>
      <c r="F5" s="7">
        <v>13</v>
      </c>
      <c r="G5" s="7">
        <v>9</v>
      </c>
      <c r="H5" s="7">
        <v>9</v>
      </c>
      <c r="I5" s="7">
        <v>49</v>
      </c>
      <c r="J5" s="12">
        <v>13</v>
      </c>
      <c r="K5" s="12">
        <v>13</v>
      </c>
      <c r="L5" s="12"/>
      <c r="M5" s="12">
        <v>29</v>
      </c>
      <c r="N5" s="12">
        <v>7</v>
      </c>
      <c r="O5" s="12">
        <v>11</v>
      </c>
      <c r="P5" s="12">
        <v>43</v>
      </c>
    </row>
    <row r="6" spans="1:16" x14ac:dyDescent="0.25">
      <c r="A6" s="25">
        <v>95</v>
      </c>
      <c r="B6" s="25" t="str">
        <f>VLOOKUP($A6,Para!$D$1:$E$996,2,FALSE)</f>
        <v>BBC White Star - Witte Sterren St. Amandsberg</v>
      </c>
      <c r="C6" s="7"/>
      <c r="D6" s="7"/>
      <c r="E6" s="7"/>
      <c r="F6" s="7"/>
      <c r="G6" s="7"/>
      <c r="H6" s="7"/>
      <c r="I6" s="7"/>
      <c r="J6" s="12"/>
      <c r="K6" s="12"/>
      <c r="L6" s="12"/>
      <c r="M6" s="12"/>
      <c r="N6" s="12"/>
      <c r="O6" s="12"/>
      <c r="P6" s="12"/>
    </row>
    <row r="7" spans="1:16" ht="14.25" customHeight="1" x14ac:dyDescent="0.25">
      <c r="A7" s="25">
        <v>244</v>
      </c>
      <c r="B7" s="25" t="str">
        <f>VLOOKUP($A7,Para!$D$1:$E$996,2,FALSE)</f>
        <v>B.B.C. Zele</v>
      </c>
      <c r="C7" s="7">
        <v>43</v>
      </c>
      <c r="D7" s="7"/>
      <c r="E7" s="7"/>
      <c r="F7" s="7"/>
      <c r="G7" s="7"/>
      <c r="H7" s="7"/>
      <c r="I7" s="7"/>
      <c r="J7" s="12"/>
      <c r="K7" s="12"/>
      <c r="L7" s="12"/>
      <c r="M7" s="12"/>
      <c r="N7" s="12"/>
      <c r="O7" s="12"/>
      <c r="P7" s="12"/>
    </row>
    <row r="8" spans="1:16" x14ac:dyDescent="0.25">
      <c r="A8" s="25">
        <v>245</v>
      </c>
      <c r="B8" s="25" t="str">
        <f>VLOOKUP($A8,Para!$D$1:$E$996,2,FALSE)</f>
        <v>BC Oostende Basket@Sea</v>
      </c>
      <c r="C8" s="4">
        <v>1</v>
      </c>
      <c r="D8" s="7">
        <v>1</v>
      </c>
      <c r="E8" s="7">
        <v>7</v>
      </c>
      <c r="F8" s="7">
        <v>7</v>
      </c>
      <c r="G8" s="7">
        <v>17</v>
      </c>
      <c r="H8" s="7">
        <v>9</v>
      </c>
      <c r="I8" s="7"/>
      <c r="J8" s="13">
        <v>1</v>
      </c>
      <c r="K8" s="12">
        <v>7</v>
      </c>
      <c r="L8" s="12">
        <v>1</v>
      </c>
      <c r="M8" s="12">
        <v>13</v>
      </c>
      <c r="N8" s="12">
        <v>23</v>
      </c>
      <c r="O8" s="12">
        <v>7</v>
      </c>
      <c r="P8" s="12"/>
    </row>
    <row r="9" spans="1:16" x14ac:dyDescent="0.25">
      <c r="A9" s="25">
        <v>249</v>
      </c>
      <c r="B9" s="25" t="str">
        <f>VLOOKUP($A9,Para!$D$1:$E$996,2,FALSE)</f>
        <v>Okapi Aalst</v>
      </c>
      <c r="C9" s="7">
        <v>7</v>
      </c>
      <c r="D9" s="7">
        <v>7</v>
      </c>
      <c r="E9" s="7">
        <v>7</v>
      </c>
      <c r="F9" s="7">
        <v>13</v>
      </c>
      <c r="G9" s="7"/>
      <c r="H9" s="7"/>
      <c r="I9" s="7"/>
      <c r="J9" s="12">
        <v>7</v>
      </c>
      <c r="K9" s="12">
        <v>13</v>
      </c>
      <c r="L9" s="12">
        <v>13</v>
      </c>
      <c r="M9" s="12">
        <v>1</v>
      </c>
      <c r="N9" s="12"/>
      <c r="O9" s="12"/>
      <c r="P9" s="12"/>
    </row>
    <row r="10" spans="1:16" x14ac:dyDescent="0.25">
      <c r="A10" s="25">
        <v>253</v>
      </c>
      <c r="B10" s="25" t="str">
        <f>VLOOKUP($A10,Para!$D$1:$E$996,2,FALSE)</f>
        <v>Sobabee Zwijndrecht</v>
      </c>
      <c r="C10" s="7">
        <v>43</v>
      </c>
      <c r="D10" s="7">
        <v>13</v>
      </c>
      <c r="E10" s="7"/>
      <c r="F10" s="7"/>
      <c r="G10" s="7"/>
      <c r="H10" s="7"/>
      <c r="I10" s="7"/>
      <c r="J10" s="12">
        <v>13</v>
      </c>
      <c r="K10" s="12"/>
      <c r="L10" s="12">
        <v>13</v>
      </c>
      <c r="M10" s="12"/>
      <c r="N10" s="12"/>
      <c r="O10" s="12"/>
      <c r="P10" s="12"/>
    </row>
    <row r="11" spans="1:16" x14ac:dyDescent="0.25">
      <c r="A11" s="25">
        <v>261</v>
      </c>
      <c r="B11" s="25" t="str">
        <f>VLOOKUP($A11,Para!$D$1:$E$996,2,FALSE)</f>
        <v>Basket Midwest Izegem</v>
      </c>
      <c r="C11" s="7">
        <v>13</v>
      </c>
      <c r="D11" s="7">
        <v>39</v>
      </c>
      <c r="E11" s="7"/>
      <c r="F11" s="7">
        <v>49</v>
      </c>
      <c r="G11" s="7"/>
      <c r="H11" s="7"/>
      <c r="I11" s="7">
        <v>49</v>
      </c>
      <c r="J11" s="12">
        <v>27</v>
      </c>
      <c r="K11" s="12">
        <v>29</v>
      </c>
      <c r="L11" s="12">
        <v>49</v>
      </c>
      <c r="M11" s="12">
        <v>49</v>
      </c>
      <c r="N11" s="12"/>
      <c r="O11" s="12">
        <v>43</v>
      </c>
      <c r="P11" s="12"/>
    </row>
    <row r="12" spans="1:16" x14ac:dyDescent="0.25">
      <c r="A12" s="25">
        <v>267</v>
      </c>
      <c r="B12" s="25" t="str">
        <f>VLOOKUP($A12,Para!$D$1:$E$996,2,FALSE)</f>
        <v>Kon Sint-Truidense Basketbal (KSTBB)</v>
      </c>
      <c r="C12" s="7"/>
      <c r="D12" s="7"/>
      <c r="E12" s="7"/>
      <c r="F12" s="7"/>
      <c r="G12" s="7"/>
      <c r="H12" s="7"/>
      <c r="I12" s="7"/>
      <c r="J12" s="12"/>
      <c r="K12" s="12"/>
      <c r="L12" s="12"/>
      <c r="M12" s="12"/>
      <c r="N12" s="12"/>
      <c r="O12" s="12"/>
      <c r="P12" s="12"/>
    </row>
    <row r="13" spans="1:16" x14ac:dyDescent="0.25">
      <c r="A13" s="25">
        <v>296</v>
      </c>
      <c r="B13" s="25" t="str">
        <f>VLOOKUP($A13,Para!$D$1:$E$996,2,FALSE)</f>
        <v>Koninklijke Sint-Niklase Condors</v>
      </c>
      <c r="C13" s="7">
        <v>13</v>
      </c>
      <c r="D13" s="7">
        <v>39</v>
      </c>
      <c r="E13" s="7">
        <v>29</v>
      </c>
      <c r="F13" s="7">
        <v>29</v>
      </c>
      <c r="G13" s="7"/>
      <c r="H13" s="7"/>
      <c r="I13" s="7"/>
      <c r="J13" s="12">
        <v>27</v>
      </c>
      <c r="K13" s="12">
        <v>13</v>
      </c>
      <c r="L13" s="12">
        <v>29</v>
      </c>
      <c r="M13" s="12">
        <v>13</v>
      </c>
      <c r="N13" s="12"/>
      <c r="O13" s="12"/>
      <c r="P13" s="12">
        <v>43</v>
      </c>
    </row>
    <row r="14" spans="1:16" x14ac:dyDescent="0.25">
      <c r="A14" s="25">
        <v>314</v>
      </c>
      <c r="B14" s="25" t="str">
        <f>VLOOKUP($A14,Para!$D$1:$E$996,2,FALSE)</f>
        <v>Black Devils Vorst</v>
      </c>
      <c r="C14" s="7"/>
      <c r="D14" s="7"/>
      <c r="F14" s="7"/>
      <c r="G14" s="7"/>
      <c r="H14" s="7"/>
      <c r="I14" s="7"/>
      <c r="J14" s="12"/>
      <c r="K14" s="12"/>
      <c r="M14" s="12"/>
      <c r="N14" s="12"/>
      <c r="O14" s="12"/>
      <c r="P14" s="12"/>
    </row>
    <row r="15" spans="1:16" x14ac:dyDescent="0.25">
      <c r="A15" s="25">
        <v>320</v>
      </c>
      <c r="B15" s="25" t="str">
        <f>VLOOKUP($A15,Para!$D$1:$E$996,2,FALSE)</f>
        <v>Koninklijk Basket Team ION Waregem</v>
      </c>
      <c r="C15" s="7">
        <v>1</v>
      </c>
      <c r="D15" s="7">
        <v>7</v>
      </c>
      <c r="E15" s="7">
        <v>1</v>
      </c>
      <c r="F15" s="7">
        <v>7</v>
      </c>
      <c r="G15" s="7">
        <v>1</v>
      </c>
      <c r="H15" s="7">
        <v>1</v>
      </c>
      <c r="I15" s="7">
        <v>1</v>
      </c>
      <c r="J15" s="12">
        <v>7</v>
      </c>
      <c r="K15" s="12">
        <v>13</v>
      </c>
      <c r="L15" s="12">
        <v>7</v>
      </c>
      <c r="M15" s="12">
        <v>13</v>
      </c>
      <c r="N15" s="12">
        <v>1</v>
      </c>
      <c r="O15" s="12">
        <v>1</v>
      </c>
      <c r="P15" s="12">
        <v>1</v>
      </c>
    </row>
    <row r="16" spans="1:16" x14ac:dyDescent="0.25">
      <c r="A16" s="25">
        <v>405</v>
      </c>
      <c r="B16" s="25" t="str">
        <f>VLOOKUP($A16,Para!$D$1:$E$996,2,FALSE)</f>
        <v>Haantjes-D'Hondt Interieur-Oudenaarde</v>
      </c>
      <c r="C16" s="7"/>
      <c r="D16" s="7"/>
      <c r="E16" s="7"/>
      <c r="F16" s="7"/>
      <c r="G16" s="7"/>
      <c r="H16" s="7"/>
      <c r="I16" s="7"/>
      <c r="J16" s="12"/>
      <c r="K16" s="12"/>
      <c r="L16" s="12">
        <v>49</v>
      </c>
      <c r="M16" s="12">
        <v>49</v>
      </c>
      <c r="N16" s="12"/>
      <c r="O16" s="12">
        <v>43</v>
      </c>
      <c r="P16" s="12">
        <v>43</v>
      </c>
    </row>
    <row r="17" spans="1:16" x14ac:dyDescent="0.25">
      <c r="A17" s="25">
        <v>471</v>
      </c>
      <c r="B17" s="25" t="str">
        <f>VLOOKUP($A17,Para!$D$1:$E$996,2,FALSE)</f>
        <v>Tigers Halle</v>
      </c>
      <c r="C17" s="7"/>
      <c r="D17" s="7"/>
      <c r="E17" s="7"/>
      <c r="F17" s="7"/>
      <c r="G17" s="7"/>
      <c r="H17" s="7"/>
      <c r="I17" s="7"/>
      <c r="J17" s="12"/>
      <c r="K17" s="12"/>
      <c r="L17" s="12"/>
      <c r="M17" s="12"/>
      <c r="N17" s="12"/>
      <c r="O17" s="12"/>
      <c r="P17" s="12"/>
    </row>
    <row r="18" spans="1:16" x14ac:dyDescent="0.25">
      <c r="A18" s="25">
        <v>506</v>
      </c>
      <c r="B18" s="25" t="str">
        <f>VLOOKUP($A18,Para!$D$1:$E$996,2,FALSE)</f>
        <v>BC Lamett Deerlijk-Zwevegem</v>
      </c>
      <c r="C18" s="7"/>
      <c r="D18" s="7">
        <v>13</v>
      </c>
      <c r="E18" s="7">
        <v>49</v>
      </c>
      <c r="F18" s="7">
        <v>39</v>
      </c>
      <c r="G18" s="7"/>
      <c r="H18" s="7"/>
      <c r="I18" s="7"/>
      <c r="J18" s="12"/>
      <c r="K18" s="12">
        <v>49</v>
      </c>
      <c r="L18" s="12">
        <v>49</v>
      </c>
      <c r="M18" s="12">
        <v>49</v>
      </c>
      <c r="N18" s="12"/>
      <c r="O18" s="12"/>
      <c r="P18" s="12"/>
    </row>
    <row r="19" spans="1:16" x14ac:dyDescent="0.25">
      <c r="A19" s="25">
        <v>541</v>
      </c>
      <c r="B19" s="25" t="str">
        <f>VLOOKUP($A19,Para!$D$1:$E$996,2,FALSE)</f>
        <v>KBBC DMVD Wikings Kortrijk</v>
      </c>
      <c r="C19" s="7"/>
      <c r="D19" s="7"/>
      <c r="E19" s="7"/>
      <c r="F19" s="7"/>
      <c r="G19" s="7"/>
      <c r="H19" s="7"/>
      <c r="I19" s="7"/>
      <c r="J19" s="12"/>
      <c r="K19" s="12"/>
      <c r="L19" s="12"/>
      <c r="M19" s="12"/>
      <c r="N19" s="12"/>
      <c r="O19" s="12"/>
      <c r="P19" s="12"/>
    </row>
    <row r="20" spans="1:16" x14ac:dyDescent="0.25">
      <c r="A20" s="25">
        <v>548</v>
      </c>
      <c r="B20" s="25" t="str">
        <f>VLOOKUP($A20,Para!$D$1:$E$996,2,FALSE)</f>
        <v>Koninklijke BBC Scheldejeugd Temse</v>
      </c>
      <c r="C20" s="7"/>
      <c r="E20" s="7"/>
      <c r="F20" s="7">
        <v>49</v>
      </c>
      <c r="G20" s="7"/>
      <c r="H20" s="7"/>
      <c r="I20" s="7"/>
      <c r="J20" s="12"/>
      <c r="L20" s="12">
        <v>49</v>
      </c>
      <c r="M20" s="12"/>
      <c r="N20" s="12"/>
      <c r="O20" s="12"/>
      <c r="P20" s="12"/>
    </row>
    <row r="21" spans="1:16" x14ac:dyDescent="0.25">
      <c r="A21" s="25">
        <v>552</v>
      </c>
      <c r="B21" s="25" t="str">
        <f>VLOOKUP($A21,Para!$D$1:$E$996,2,FALSE)</f>
        <v>Blue Rocks Ronse-Kluisbergen</v>
      </c>
      <c r="C21" s="7"/>
      <c r="D21" s="7"/>
      <c r="E21" s="7"/>
      <c r="F21" s="7"/>
      <c r="G21" s="7">
        <v>49</v>
      </c>
      <c r="H21" s="7">
        <v>49</v>
      </c>
      <c r="I21" s="7"/>
      <c r="J21" s="12"/>
      <c r="K21" s="12"/>
      <c r="L21" s="12"/>
      <c r="M21" s="12"/>
      <c r="N21" s="12">
        <v>43</v>
      </c>
      <c r="O21" s="12">
        <v>43</v>
      </c>
      <c r="P21" s="12"/>
    </row>
    <row r="22" spans="1:16" x14ac:dyDescent="0.25">
      <c r="A22" s="25">
        <v>570</v>
      </c>
      <c r="B22" s="25" t="str">
        <f>VLOOKUP($A22,Para!$D$1:$E$996,2,FALSE)</f>
        <v>Orly Hasselt</v>
      </c>
      <c r="C22" s="7"/>
      <c r="D22" s="7"/>
      <c r="E22" s="7">
        <v>49</v>
      </c>
      <c r="F22" s="7"/>
      <c r="G22" s="7"/>
      <c r="H22" s="7"/>
      <c r="I22" s="7"/>
      <c r="J22" s="12"/>
      <c r="K22" s="12"/>
      <c r="L22" s="12"/>
      <c r="M22" s="12"/>
      <c r="N22" s="12"/>
      <c r="O22" s="12"/>
      <c r="P22" s="12"/>
    </row>
    <row r="23" spans="1:16" x14ac:dyDescent="0.25">
      <c r="A23" s="25">
        <v>592</v>
      </c>
      <c r="B23" s="25" t="str">
        <f>VLOOKUP($A23,Para!$D$1:$E$996,2,FALSE)</f>
        <v>KBGO Finexa Basket@Sea</v>
      </c>
      <c r="C23" s="7">
        <v>1</v>
      </c>
      <c r="D23" s="7">
        <v>13</v>
      </c>
      <c r="E23" s="7">
        <v>29</v>
      </c>
      <c r="F23" s="7">
        <v>39</v>
      </c>
      <c r="G23" s="7"/>
      <c r="H23" s="7"/>
      <c r="I23" s="7"/>
      <c r="J23" s="12">
        <v>13</v>
      </c>
      <c r="K23" s="12">
        <v>13</v>
      </c>
      <c r="L23" s="12">
        <v>13</v>
      </c>
      <c r="M23" s="12">
        <v>29</v>
      </c>
      <c r="N23" s="12"/>
      <c r="O23" s="12"/>
      <c r="P23" s="12"/>
    </row>
    <row r="24" spans="1:16" x14ac:dyDescent="0.25">
      <c r="A24" s="25">
        <v>660</v>
      </c>
      <c r="B24" s="25" t="str">
        <f>VLOOKUP($A24,Para!$D$1:$E$996,2,FALSE)</f>
        <v>2B|SAFE Tienen</v>
      </c>
      <c r="C24" s="7"/>
      <c r="D24" s="7">
        <v>49</v>
      </c>
      <c r="E24" s="7">
        <v>49</v>
      </c>
      <c r="F24" s="7">
        <v>49</v>
      </c>
      <c r="G24" s="7"/>
      <c r="H24" s="7"/>
      <c r="I24" s="7"/>
      <c r="J24" s="12">
        <v>43</v>
      </c>
      <c r="K24" s="12"/>
      <c r="L24" s="12">
        <v>29</v>
      </c>
      <c r="M24" s="12"/>
      <c r="N24" s="12"/>
      <c r="O24" s="12"/>
      <c r="P24" s="12"/>
    </row>
    <row r="25" spans="1:16" x14ac:dyDescent="0.25">
      <c r="A25" s="25">
        <v>667</v>
      </c>
      <c r="B25" s="25" t="str">
        <f>VLOOKUP($A25,Para!$D$1:$E$996,2,FALSE)</f>
        <v>BBC Lokeren</v>
      </c>
      <c r="C25" s="7"/>
      <c r="D25" s="7"/>
      <c r="E25" s="7"/>
      <c r="F25" s="7"/>
      <c r="G25" s="7"/>
      <c r="H25" s="7">
        <v>49</v>
      </c>
      <c r="I25" s="7"/>
      <c r="J25" s="12"/>
      <c r="K25" s="12"/>
      <c r="L25" s="12"/>
      <c r="M25" s="12"/>
      <c r="N25" s="12">
        <v>43</v>
      </c>
      <c r="O25" s="12"/>
      <c r="P25" s="12">
        <v>43</v>
      </c>
    </row>
    <row r="26" spans="1:16" x14ac:dyDescent="0.25">
      <c r="A26" s="25">
        <v>723</v>
      </c>
      <c r="B26" s="25" t="str">
        <f>VLOOKUP($A26,Para!$D$1:$E$996,2,FALSE)</f>
        <v>Insurea Kontich Wolves</v>
      </c>
      <c r="C26" s="7">
        <v>35</v>
      </c>
      <c r="D26" s="7">
        <v>29</v>
      </c>
      <c r="E26" s="7">
        <v>29</v>
      </c>
      <c r="F26" s="7">
        <v>13</v>
      </c>
      <c r="G26" s="7"/>
      <c r="H26" s="7">
        <v>49</v>
      </c>
      <c r="I26" s="7"/>
      <c r="J26" s="12">
        <v>35</v>
      </c>
      <c r="K26" s="12"/>
      <c r="L26" s="12">
        <v>29</v>
      </c>
      <c r="M26" s="12">
        <v>29</v>
      </c>
      <c r="N26" s="12"/>
      <c r="O26" s="12">
        <v>43</v>
      </c>
      <c r="P26" s="12"/>
    </row>
    <row r="27" spans="1:16" x14ac:dyDescent="0.25">
      <c r="A27" s="25">
        <v>736</v>
      </c>
      <c r="B27" s="25" t="str">
        <f>VLOOKUP($A27,Para!$D$1:$E$996,2,FALSE)</f>
        <v>BBC Helios SanoRice Zottegem</v>
      </c>
      <c r="C27" s="7">
        <v>43</v>
      </c>
      <c r="D27" s="7">
        <v>29</v>
      </c>
      <c r="E27" s="7">
        <v>13</v>
      </c>
      <c r="F27" s="7">
        <v>49</v>
      </c>
      <c r="G27" s="7"/>
      <c r="H27" s="7"/>
      <c r="I27" s="7"/>
      <c r="J27" s="12">
        <v>43</v>
      </c>
      <c r="K27" s="12">
        <v>29</v>
      </c>
      <c r="L27" s="12">
        <v>39</v>
      </c>
      <c r="M27" s="12">
        <v>49</v>
      </c>
      <c r="N27" s="12"/>
      <c r="O27" s="12"/>
      <c r="P27" s="12"/>
    </row>
    <row r="28" spans="1:16" x14ac:dyDescent="0.25">
      <c r="A28" s="25">
        <v>737</v>
      </c>
      <c r="B28" s="25" t="str">
        <f>VLOOKUP($A28,Para!$D$1:$E$996,2,FALSE)</f>
        <v>KB Oostende Bredene Basket@sea</v>
      </c>
      <c r="C28" s="7">
        <v>43</v>
      </c>
      <c r="D28" s="7"/>
      <c r="E28" s="7"/>
      <c r="F28" s="7"/>
      <c r="G28" s="7"/>
      <c r="H28" s="7"/>
      <c r="I28" s="7"/>
      <c r="J28" s="12"/>
      <c r="K28" s="12"/>
      <c r="L28" s="12"/>
      <c r="M28" s="12"/>
      <c r="N28" s="12"/>
      <c r="O28" s="12"/>
      <c r="P28" s="12"/>
    </row>
    <row r="29" spans="1:16" x14ac:dyDescent="0.25">
      <c r="A29" s="25">
        <v>785</v>
      </c>
      <c r="B29" s="25" t="str">
        <f>VLOOKUP($A29,Para!$D$1:$E$996,2,FALSE)</f>
        <v>LDP Donza</v>
      </c>
      <c r="C29" s="7">
        <v>13</v>
      </c>
      <c r="D29" s="7">
        <v>13</v>
      </c>
      <c r="E29" s="7">
        <v>13</v>
      </c>
      <c r="F29" s="7">
        <v>7</v>
      </c>
      <c r="G29" s="7">
        <v>1</v>
      </c>
      <c r="H29" s="7">
        <v>17</v>
      </c>
      <c r="I29" s="7">
        <v>9</v>
      </c>
      <c r="J29" s="12">
        <v>7</v>
      </c>
      <c r="K29" s="12">
        <v>13</v>
      </c>
      <c r="L29" s="12">
        <v>13</v>
      </c>
      <c r="M29" s="12">
        <v>29</v>
      </c>
      <c r="N29" s="12">
        <v>1</v>
      </c>
      <c r="O29" s="12">
        <v>33</v>
      </c>
      <c r="P29" s="12">
        <v>33</v>
      </c>
    </row>
    <row r="30" spans="1:16" x14ac:dyDescent="0.25">
      <c r="A30" s="25">
        <v>801</v>
      </c>
      <c r="B30" s="25" t="str">
        <f>VLOOKUP($A30,Para!$D$1:$E$996,2,FALSE)</f>
        <v>Koninklijke BBC Wezen-Vrienden Geraardsbergen</v>
      </c>
      <c r="C30" s="7"/>
      <c r="D30" s="7"/>
      <c r="E30" s="7"/>
      <c r="F30" s="7"/>
      <c r="G30" s="7"/>
      <c r="H30" s="7"/>
      <c r="I30" s="7"/>
      <c r="J30" s="12"/>
      <c r="K30" s="12"/>
      <c r="L30" s="12"/>
      <c r="M30" s="12"/>
      <c r="N30" s="12"/>
      <c r="O30" s="12"/>
      <c r="P30" s="12">
        <v>43</v>
      </c>
    </row>
    <row r="31" spans="1:16" x14ac:dyDescent="0.25">
      <c r="A31" s="25">
        <v>809</v>
      </c>
      <c r="B31" s="25" t="str">
        <f>VLOOKUP($A31,Para!$D$1:$E$996,2,FALSE)</f>
        <v>Rapid Raptors Langemark</v>
      </c>
      <c r="C31" s="7"/>
      <c r="D31" s="7"/>
      <c r="E31" s="7"/>
      <c r="F31" s="7"/>
      <c r="G31" s="7"/>
      <c r="H31" s="7"/>
      <c r="I31" s="7"/>
      <c r="J31" s="12"/>
      <c r="K31" s="12"/>
      <c r="L31" s="12"/>
      <c r="M31" s="12"/>
      <c r="N31" s="12"/>
      <c r="O31" s="12"/>
      <c r="P31" s="12"/>
    </row>
    <row r="32" spans="1:16" x14ac:dyDescent="0.25">
      <c r="A32" s="25">
        <v>811</v>
      </c>
      <c r="B32" s="25" t="str">
        <f>VLOOKUP($A32,Para!$D$1:$E$996,2,FALSE)</f>
        <v>Koninklijke BBC Oostkamp</v>
      </c>
      <c r="C32" s="7">
        <v>35</v>
      </c>
      <c r="D32" s="7">
        <v>13</v>
      </c>
      <c r="E32" s="7">
        <v>29</v>
      </c>
      <c r="F32" s="7">
        <v>49</v>
      </c>
      <c r="G32" s="7"/>
      <c r="H32" s="7"/>
      <c r="I32" s="7"/>
      <c r="J32" s="12">
        <v>13</v>
      </c>
      <c r="K32" s="12">
        <v>39</v>
      </c>
      <c r="L32" s="12">
        <v>29</v>
      </c>
      <c r="M32" s="12">
        <v>49</v>
      </c>
      <c r="N32" s="12"/>
      <c r="O32" s="12"/>
      <c r="P32" s="12"/>
    </row>
    <row r="33" spans="1:16" x14ac:dyDescent="0.25">
      <c r="A33" s="25">
        <v>816</v>
      </c>
      <c r="B33" s="25" t="str">
        <f>VLOOKUP($A33,Para!$D$1:$E$996,2,FALSE)</f>
        <v>KBBC Miners Beringen</v>
      </c>
      <c r="C33" s="7"/>
      <c r="D33" s="7">
        <v>39</v>
      </c>
      <c r="E33" s="7">
        <v>7</v>
      </c>
      <c r="F33" s="7">
        <v>13</v>
      </c>
      <c r="G33" s="7"/>
      <c r="H33" s="7"/>
      <c r="I33" s="7"/>
      <c r="J33" s="12"/>
      <c r="K33" s="12">
        <v>29</v>
      </c>
      <c r="L33" s="12">
        <v>39</v>
      </c>
      <c r="M33" s="12">
        <v>13</v>
      </c>
      <c r="N33" s="12"/>
      <c r="O33" s="12"/>
      <c r="P33" s="12"/>
    </row>
    <row r="34" spans="1:16" x14ac:dyDescent="0.25">
      <c r="A34" s="25">
        <v>837</v>
      </c>
      <c r="B34" s="25" t="str">
        <f>VLOOKUP($A34,Para!$D$1:$E$996,2,FALSE)</f>
        <v>Kon BBC De Panne vzw</v>
      </c>
      <c r="C34" s="7"/>
      <c r="D34" s="7"/>
      <c r="E34" s="7"/>
      <c r="F34" s="7">
        <v>49</v>
      </c>
      <c r="G34" s="7">
        <v>17</v>
      </c>
      <c r="H34" s="7">
        <v>9</v>
      </c>
      <c r="I34" s="7">
        <v>49</v>
      </c>
      <c r="J34" s="12"/>
      <c r="K34" s="12">
        <v>49</v>
      </c>
      <c r="L34" s="12"/>
      <c r="M34" s="12"/>
      <c r="N34" s="12">
        <v>11</v>
      </c>
      <c r="O34" s="12">
        <v>43</v>
      </c>
      <c r="P34" s="12">
        <v>43</v>
      </c>
    </row>
    <row r="35" spans="1:16" x14ac:dyDescent="0.25">
      <c r="A35" s="25">
        <v>844</v>
      </c>
      <c r="B35" s="25" t="str">
        <f>VLOOKUP($A35,Para!$D$1:$E$996,2,FALSE)</f>
        <v>Koninklijke Herentalse BBC</v>
      </c>
      <c r="C35" s="7"/>
      <c r="D35" s="7"/>
      <c r="E35" s="7"/>
      <c r="F35" s="7"/>
      <c r="G35" s="7"/>
      <c r="H35" s="7"/>
      <c r="I35" s="7"/>
      <c r="J35" s="12">
        <v>43</v>
      </c>
      <c r="K35" s="12"/>
      <c r="L35" s="12"/>
      <c r="M35" s="12">
        <v>49</v>
      </c>
      <c r="N35" s="12"/>
      <c r="O35" s="12"/>
      <c r="P35" s="12"/>
    </row>
    <row r="36" spans="1:16" x14ac:dyDescent="0.25">
      <c r="A36" s="25">
        <v>853</v>
      </c>
      <c r="B36" s="25" t="str">
        <f>VLOOKUP($A36,Para!$D$1:$E$996,2,FALSE)</f>
        <v>KBBC Zolder vzw</v>
      </c>
      <c r="C36" s="7"/>
      <c r="D36" s="7"/>
      <c r="E36" s="7"/>
      <c r="F36" s="7"/>
      <c r="G36" s="7"/>
      <c r="H36" s="7"/>
      <c r="I36" s="7"/>
      <c r="J36" s="12"/>
      <c r="K36" s="12"/>
      <c r="L36" s="12"/>
      <c r="M36" s="12"/>
      <c r="N36" s="12"/>
      <c r="O36" s="12"/>
      <c r="P36" s="12"/>
    </row>
    <row r="37" spans="1:16" x14ac:dyDescent="0.25">
      <c r="A37" s="25">
        <v>908</v>
      </c>
      <c r="B37" s="25" t="str">
        <f>VLOOKUP($A37,Para!$D$1:$E$996,2,FALSE)</f>
        <v>BC Digiresto Knokke-Heist</v>
      </c>
      <c r="C37" s="7"/>
      <c r="D37" s="7"/>
      <c r="E37" s="7"/>
      <c r="F37" s="7"/>
      <c r="G37" s="7"/>
      <c r="H37" s="7"/>
      <c r="I37" s="7"/>
      <c r="J37" s="12"/>
      <c r="K37" s="12"/>
      <c r="L37" s="12"/>
      <c r="M37" s="12"/>
      <c r="N37" s="12"/>
      <c r="O37" s="12"/>
      <c r="P37" s="12"/>
    </row>
    <row r="38" spans="1:16" x14ac:dyDescent="0.25">
      <c r="A38" s="25">
        <v>936</v>
      </c>
      <c r="B38" s="25" t="str">
        <f>VLOOKUP($A38,Para!$D$1:$E$996,2,FALSE)</f>
        <v>Hasselt BT</v>
      </c>
      <c r="C38" s="7"/>
      <c r="D38" s="7"/>
      <c r="E38" s="7"/>
      <c r="F38" s="7"/>
      <c r="G38" s="7">
        <v>9</v>
      </c>
      <c r="H38" s="7">
        <v>1</v>
      </c>
      <c r="I38" s="7"/>
      <c r="J38" s="12"/>
      <c r="K38" s="12">
        <v>49</v>
      </c>
      <c r="L38" s="12"/>
      <c r="M38" s="12">
        <v>29</v>
      </c>
      <c r="N38" s="12">
        <v>43</v>
      </c>
      <c r="O38" s="12">
        <v>11</v>
      </c>
      <c r="P38" s="12"/>
    </row>
    <row r="39" spans="1:16" x14ac:dyDescent="0.25">
      <c r="A39" s="25">
        <v>954</v>
      </c>
      <c r="B39" s="25" t="str">
        <f>VLOOKUP($A39,Para!$D$1:$E$996,2,FALSE)</f>
        <v>Wytewa Roeselare</v>
      </c>
      <c r="C39" s="7">
        <v>35</v>
      </c>
      <c r="D39" s="7">
        <v>13</v>
      </c>
      <c r="E39" s="7">
        <v>13</v>
      </c>
      <c r="F39" s="7">
        <v>29</v>
      </c>
      <c r="G39" s="7"/>
      <c r="H39" s="7">
        <v>49</v>
      </c>
      <c r="I39" s="7"/>
      <c r="J39" s="12">
        <v>35</v>
      </c>
      <c r="K39" s="12">
        <v>13</v>
      </c>
      <c r="L39" s="12">
        <v>29</v>
      </c>
      <c r="M39" s="12">
        <v>39</v>
      </c>
      <c r="N39" s="12"/>
      <c r="O39" s="12">
        <v>43</v>
      </c>
      <c r="P39" s="12"/>
    </row>
    <row r="40" spans="1:16" x14ac:dyDescent="0.25">
      <c r="A40" s="25">
        <v>978</v>
      </c>
      <c r="B40" s="25" t="str">
        <f>VLOOKUP($A40,Para!$D$1:$E$996,2,FALSE)</f>
        <v>Basket Malle</v>
      </c>
      <c r="C40" s="7"/>
      <c r="D40" s="7"/>
      <c r="E40" s="7">
        <v>29</v>
      </c>
      <c r="F40" s="7">
        <v>49</v>
      </c>
      <c r="G40" s="7">
        <v>49</v>
      </c>
      <c r="H40" s="7">
        <v>49</v>
      </c>
      <c r="I40" s="7"/>
      <c r="J40" s="12"/>
      <c r="K40" s="12"/>
      <c r="L40" s="12"/>
      <c r="M40" s="12">
        <v>13</v>
      </c>
      <c r="N40" s="12"/>
      <c r="O40" s="12"/>
      <c r="P40" s="12"/>
    </row>
    <row r="41" spans="1:16" x14ac:dyDescent="0.25">
      <c r="A41" s="25">
        <v>979</v>
      </c>
      <c r="B41" s="25" t="str">
        <f>VLOOKUP($A41,Para!$D$1:$E$996,2,FALSE)</f>
        <v>Rozenbeka Oostrozebeke</v>
      </c>
      <c r="C41" s="7"/>
      <c r="D41" s="7"/>
      <c r="E41" s="7">
        <v>29</v>
      </c>
      <c r="F41" s="7"/>
      <c r="G41" s="7"/>
      <c r="H41" s="7"/>
      <c r="I41" s="7"/>
      <c r="J41" s="12"/>
      <c r="K41" s="12"/>
      <c r="L41" s="12">
        <v>39</v>
      </c>
      <c r="M41" s="12"/>
      <c r="N41" s="12"/>
      <c r="O41" s="12"/>
      <c r="P41" s="12"/>
    </row>
    <row r="42" spans="1:16" x14ac:dyDescent="0.25">
      <c r="A42" s="25">
        <v>1009</v>
      </c>
      <c r="B42" s="25" t="str">
        <f>VLOOKUP($A42,Para!$D$1:$E$996,2,FALSE)</f>
        <v>Maccabi Antwerpen</v>
      </c>
      <c r="C42" s="7"/>
      <c r="D42" s="7"/>
      <c r="E42" s="7"/>
      <c r="F42" s="7"/>
      <c r="G42" s="7"/>
      <c r="H42" s="7"/>
      <c r="I42" s="7"/>
      <c r="J42" s="12"/>
      <c r="K42" s="12"/>
      <c r="L42" s="12"/>
      <c r="M42" s="12"/>
      <c r="N42" s="12"/>
      <c r="O42" s="12"/>
      <c r="P42" s="12"/>
    </row>
    <row r="43" spans="1:16" x14ac:dyDescent="0.25">
      <c r="A43" s="25">
        <v>1029</v>
      </c>
      <c r="B43" s="25" t="str">
        <f>VLOOKUP($A43,Para!$D$1:$E$996,2,FALSE)</f>
        <v>Basketclub Red Sharks Koekelare</v>
      </c>
      <c r="C43" s="7"/>
      <c r="D43" s="7"/>
      <c r="E43" s="7">
        <v>13</v>
      </c>
      <c r="F43" s="7"/>
      <c r="G43" s="7"/>
      <c r="H43" s="7"/>
      <c r="I43" s="7"/>
      <c r="J43" s="12"/>
      <c r="K43" s="12">
        <v>39</v>
      </c>
      <c r="L43" s="12"/>
      <c r="M43" s="12"/>
      <c r="N43" s="12"/>
      <c r="O43" s="12"/>
      <c r="P43" s="12"/>
    </row>
    <row r="44" spans="1:16" x14ac:dyDescent="0.25">
      <c r="A44" s="25">
        <v>1061</v>
      </c>
      <c r="B44" s="25" t="str">
        <f>VLOOKUP($A44,Para!$D$1:$E$996,2,FALSE)</f>
        <v>BBC Gullegem</v>
      </c>
      <c r="C44" s="7"/>
      <c r="D44" s="7"/>
      <c r="E44" s="7"/>
      <c r="F44" s="7"/>
      <c r="G44" s="7"/>
      <c r="H44" s="7"/>
      <c r="I44" s="7"/>
      <c r="J44" s="12"/>
      <c r="K44" s="12"/>
      <c r="L44" s="12">
        <v>49</v>
      </c>
      <c r="M44" s="12"/>
      <c r="N44" s="12"/>
      <c r="O44" s="12"/>
      <c r="P44" s="12"/>
    </row>
    <row r="45" spans="1:16" x14ac:dyDescent="0.25">
      <c r="A45" s="25">
        <v>1068</v>
      </c>
      <c r="B45" s="25" t="str">
        <f>VLOOKUP($A45,Para!$D$1:$E$996,2,FALSE)</f>
        <v>Geranimo Bornem Basket</v>
      </c>
      <c r="C45" s="7"/>
      <c r="D45" s="7"/>
      <c r="E45" s="7"/>
      <c r="F45" s="7"/>
      <c r="G45" s="7"/>
      <c r="H45" s="7">
        <v>49</v>
      </c>
      <c r="I45" s="7"/>
      <c r="J45" s="12"/>
      <c r="K45" s="12"/>
      <c r="L45" s="12">
        <v>49</v>
      </c>
      <c r="M45" s="12">
        <v>49</v>
      </c>
      <c r="N45" s="12"/>
      <c r="O45" s="12">
        <v>43</v>
      </c>
      <c r="P45" s="12"/>
    </row>
    <row r="46" spans="1:16" x14ac:dyDescent="0.25">
      <c r="A46" s="25">
        <v>1086</v>
      </c>
      <c r="B46" s="25" t="str">
        <f>VLOOKUP($A46,Para!$D$1:$E$996,2,FALSE)</f>
        <v>BBC Optima Tessenderlo</v>
      </c>
      <c r="C46" s="7"/>
      <c r="D46" s="7"/>
      <c r="E46" s="7"/>
      <c r="F46" s="7"/>
      <c r="G46" s="7"/>
      <c r="H46" s="7"/>
      <c r="I46" s="7"/>
      <c r="J46" s="12"/>
      <c r="K46" s="12"/>
      <c r="L46" s="12">
        <v>49</v>
      </c>
      <c r="M46" s="12"/>
      <c r="N46" s="12"/>
      <c r="O46" s="12"/>
      <c r="P46" s="12"/>
    </row>
    <row r="47" spans="1:16" x14ac:dyDescent="0.25">
      <c r="A47" s="25">
        <v>1095</v>
      </c>
      <c r="B47" s="25" t="str">
        <f>VLOOKUP($A47,Para!$D$1:$E$996,2,FALSE)</f>
        <v>Koninklijke BBC Union Leopoldsburg</v>
      </c>
      <c r="C47" s="7"/>
      <c r="D47" s="7"/>
      <c r="E47" s="7"/>
      <c r="F47" s="7">
        <v>49</v>
      </c>
      <c r="G47" s="7"/>
      <c r="H47" s="7">
        <v>49</v>
      </c>
      <c r="I47" s="7"/>
      <c r="J47" s="12"/>
      <c r="K47" s="12"/>
      <c r="L47" s="12">
        <v>49</v>
      </c>
      <c r="M47" s="12"/>
      <c r="N47" s="12">
        <v>33</v>
      </c>
      <c r="O47" s="12">
        <v>23</v>
      </c>
      <c r="P47" s="12"/>
    </row>
    <row r="48" spans="1:16" x14ac:dyDescent="0.25">
      <c r="A48" s="25">
        <v>1114</v>
      </c>
      <c r="B48" s="25" t="str">
        <f>VLOOKUP($A48,Para!$D$1:$E$996,2,FALSE)</f>
        <v>Basket Club Groot Dilbeek</v>
      </c>
      <c r="C48" s="7"/>
      <c r="D48" s="7"/>
      <c r="E48" s="7"/>
      <c r="F48" s="7"/>
      <c r="G48" s="7"/>
      <c r="H48" s="7"/>
      <c r="I48" s="7"/>
      <c r="J48" s="12">
        <v>43</v>
      </c>
      <c r="K48" s="12"/>
      <c r="L48" s="12">
        <v>49</v>
      </c>
      <c r="M48" s="12"/>
      <c r="N48" s="12"/>
      <c r="O48" s="12"/>
      <c r="P48" s="12"/>
    </row>
    <row r="49" spans="1:16" x14ac:dyDescent="0.25">
      <c r="A49" s="25">
        <v>1123</v>
      </c>
      <c r="B49" s="25" t="str">
        <f>VLOOKUP($A49,Para!$D$1:$E$996,2,FALSE)</f>
        <v>Panters Baasrode</v>
      </c>
      <c r="C49" s="7">
        <v>27</v>
      </c>
      <c r="D49" s="7">
        <v>39</v>
      </c>
      <c r="E49" s="7">
        <v>49</v>
      </c>
      <c r="F49" s="7"/>
      <c r="G49" s="7"/>
      <c r="H49" s="7"/>
      <c r="I49" s="7"/>
      <c r="J49" s="12">
        <v>35</v>
      </c>
      <c r="K49" s="12">
        <v>29</v>
      </c>
      <c r="L49" s="12"/>
      <c r="M49" s="12">
        <v>49</v>
      </c>
      <c r="N49" s="12"/>
      <c r="O49" s="12"/>
      <c r="P49" s="12"/>
    </row>
    <row r="50" spans="1:16" x14ac:dyDescent="0.25">
      <c r="A50" s="25">
        <v>1124</v>
      </c>
      <c r="B50" s="25" t="str">
        <f>VLOOKUP($A50,Para!$D$1:$E$996,2,FALSE)</f>
        <v>BBC Wuitens Hamme</v>
      </c>
      <c r="C50" s="7"/>
      <c r="D50" s="7"/>
      <c r="E50" s="7"/>
      <c r="F50" s="7"/>
      <c r="G50" s="7"/>
      <c r="H50" s="7"/>
      <c r="I50" s="7"/>
      <c r="J50" s="12"/>
      <c r="K50" s="12"/>
      <c r="L50" s="12"/>
      <c r="M50" s="12"/>
      <c r="N50" s="12"/>
      <c r="O50" s="12"/>
      <c r="P50" s="12"/>
    </row>
    <row r="51" spans="1:16" x14ac:dyDescent="0.25">
      <c r="A51" s="25">
        <v>1132</v>
      </c>
      <c r="B51" s="25" t="str">
        <f>VLOOKUP($A51,Para!$D$1:$E$996,2,FALSE)</f>
        <v>Fellows Legal Brokers Ekeren BBC</v>
      </c>
      <c r="C51" s="7">
        <v>43</v>
      </c>
      <c r="D51" s="7"/>
      <c r="E51" s="7"/>
      <c r="F51" s="7">
        <v>49</v>
      </c>
      <c r="G51" s="7"/>
      <c r="H51" s="7">
        <v>25</v>
      </c>
      <c r="I51" s="7">
        <v>49</v>
      </c>
      <c r="J51" s="12"/>
      <c r="K51" s="12"/>
      <c r="L51" s="12"/>
      <c r="M51" s="12"/>
      <c r="N51" s="12"/>
      <c r="O51" s="12"/>
      <c r="P51" s="12"/>
    </row>
    <row r="52" spans="1:16" x14ac:dyDescent="0.25">
      <c r="A52" s="25">
        <v>1150</v>
      </c>
      <c r="B52" s="25" t="str">
        <f>VLOOKUP($A52,Para!$D$1:$E$996,2,FALSE)</f>
        <v>Basket Sijsele</v>
      </c>
      <c r="C52" s="7">
        <v>35</v>
      </c>
      <c r="D52" s="7"/>
      <c r="E52" s="7">
        <v>39</v>
      </c>
      <c r="F52" s="7"/>
      <c r="G52" s="7"/>
      <c r="H52" s="7"/>
      <c r="I52" s="7"/>
      <c r="J52" s="12">
        <v>13</v>
      </c>
      <c r="K52" s="12"/>
      <c r="L52" s="12">
        <v>29</v>
      </c>
      <c r="M52" s="12"/>
      <c r="N52" s="12"/>
      <c r="O52" s="12"/>
      <c r="P52" s="12"/>
    </row>
    <row r="53" spans="1:16" x14ac:dyDescent="0.25">
      <c r="A53" s="25">
        <v>1165</v>
      </c>
      <c r="B53" s="25" t="str">
        <f>VLOOKUP($A53,Para!$D$1:$E$996,2,FALSE)</f>
        <v>Duffel K.B.B.C.</v>
      </c>
      <c r="D53" s="7"/>
      <c r="E53" s="7"/>
      <c r="F53" s="7">
        <v>49</v>
      </c>
      <c r="G53" s="7"/>
      <c r="H53" s="7"/>
      <c r="I53" s="7">
        <v>49</v>
      </c>
      <c r="K53" s="12"/>
      <c r="L53" s="12">
        <v>49</v>
      </c>
      <c r="M53" s="12"/>
      <c r="N53" s="12"/>
      <c r="O53" s="12"/>
      <c r="P53" s="12"/>
    </row>
    <row r="54" spans="1:16" x14ac:dyDescent="0.25">
      <c r="A54" s="25">
        <v>1170</v>
      </c>
      <c r="B54" s="25" t="str">
        <f>VLOOKUP($A54,Para!$D$1:$E$996,2,FALSE)</f>
        <v>B.C. Gems Diepenbeek</v>
      </c>
      <c r="C54" s="7"/>
      <c r="D54" s="7"/>
      <c r="E54" s="7"/>
      <c r="F54" s="7">
        <v>13</v>
      </c>
      <c r="G54" s="7">
        <v>49</v>
      </c>
      <c r="H54" s="7"/>
      <c r="I54" s="7">
        <v>9</v>
      </c>
      <c r="J54" s="12"/>
      <c r="K54" s="12">
        <v>49</v>
      </c>
      <c r="L54" s="12">
        <v>49</v>
      </c>
      <c r="M54" s="12">
        <v>29</v>
      </c>
      <c r="N54" s="12">
        <v>23</v>
      </c>
      <c r="O54" s="12">
        <v>33</v>
      </c>
      <c r="P54" s="12">
        <v>7</v>
      </c>
    </row>
    <row r="55" spans="1:16" x14ac:dyDescent="0.25">
      <c r="A55" s="25">
        <v>1173</v>
      </c>
      <c r="B55" s="25" t="str">
        <f>VLOOKUP($A55,Para!$D$1:$E$996,2,FALSE)</f>
        <v>Telstar B.B.C. Mechelen</v>
      </c>
      <c r="C55" s="7"/>
      <c r="D55" s="7"/>
      <c r="E55" s="7"/>
      <c r="F55" s="7"/>
      <c r="G55" s="7"/>
      <c r="H55" s="7">
        <v>49</v>
      </c>
      <c r="I55" s="7"/>
      <c r="J55" s="12"/>
      <c r="K55" s="12"/>
      <c r="L55" s="12"/>
      <c r="M55" s="12"/>
      <c r="N55" s="12"/>
      <c r="O55" s="12"/>
      <c r="P55" s="12">
        <v>43</v>
      </c>
    </row>
    <row r="56" spans="1:16" x14ac:dyDescent="0.25">
      <c r="A56" s="25">
        <v>1184</v>
      </c>
      <c r="B56" s="25" t="str">
        <f>VLOOKUP($A56,Para!$D$1:$E$996,2,FALSE)</f>
        <v>Cosmo Genk BBC</v>
      </c>
      <c r="C56" s="7"/>
      <c r="D56" s="7"/>
      <c r="E56" s="7"/>
      <c r="F56" s="7"/>
      <c r="G56" s="7"/>
      <c r="H56" s="7"/>
      <c r="I56" s="7"/>
      <c r="J56" s="12"/>
      <c r="K56" s="12">
        <v>49</v>
      </c>
      <c r="L56" s="12"/>
      <c r="M56" s="12"/>
      <c r="N56" s="12"/>
      <c r="O56" s="12"/>
      <c r="P56" s="12"/>
    </row>
    <row r="57" spans="1:16" x14ac:dyDescent="0.25">
      <c r="A57" s="25">
        <v>1204</v>
      </c>
      <c r="B57" s="25" t="str">
        <f>VLOOKUP($A57,Para!$D$1:$E$996,2,FALSE)</f>
        <v>Basketbalclub Sint-Amands vzw</v>
      </c>
      <c r="C57" s="7"/>
      <c r="D57" s="7"/>
      <c r="E57" s="7"/>
      <c r="F57" s="7"/>
      <c r="G57" s="7"/>
      <c r="H57" s="7"/>
      <c r="I57" s="7"/>
      <c r="J57" s="12"/>
      <c r="K57" s="12"/>
      <c r="L57" s="12"/>
      <c r="M57" s="12"/>
      <c r="N57" s="12"/>
      <c r="O57" s="12"/>
      <c r="P57" s="12"/>
    </row>
    <row r="58" spans="1:16" x14ac:dyDescent="0.25">
      <c r="A58" s="25">
        <v>1206</v>
      </c>
      <c r="B58" s="25" t="str">
        <f>VLOOKUP($A58,Para!$D$1:$E$996,2,FALSE)</f>
        <v>BC Black Boys Erpe-Mere</v>
      </c>
      <c r="C58" s="7">
        <v>43</v>
      </c>
      <c r="D58" s="7"/>
      <c r="E58" s="7"/>
      <c r="F58" s="7"/>
      <c r="G58" s="7">
        <v>49</v>
      </c>
      <c r="H58" s="7"/>
      <c r="I58" s="7"/>
      <c r="J58" s="12"/>
      <c r="K58" s="12"/>
      <c r="L58" s="12"/>
      <c r="M58" s="12"/>
      <c r="N58" s="12">
        <v>43</v>
      </c>
      <c r="O58" s="12"/>
      <c r="P58" s="12"/>
    </row>
    <row r="59" spans="1:16" x14ac:dyDescent="0.25">
      <c r="A59" s="25">
        <v>1207</v>
      </c>
      <c r="B59" s="25" t="str">
        <f>VLOOKUP($A59,Para!$D$1:$E$996,2,FALSE)</f>
        <v>Mibac Middelkerke</v>
      </c>
      <c r="C59" s="7"/>
      <c r="D59" s="7"/>
      <c r="E59" s="7"/>
      <c r="F59" s="7"/>
      <c r="G59" s="7"/>
      <c r="H59" s="7"/>
      <c r="I59" s="7"/>
      <c r="J59" s="12">
        <v>43</v>
      </c>
      <c r="K59" s="12"/>
      <c r="L59" s="12"/>
      <c r="M59" s="12"/>
      <c r="N59" s="12"/>
      <c r="O59" s="12"/>
      <c r="P59" s="12"/>
    </row>
    <row r="60" spans="1:16" x14ac:dyDescent="0.25">
      <c r="A60" s="25">
        <v>1210</v>
      </c>
      <c r="B60" s="25" t="str">
        <f>VLOOKUP($A60,Para!$D$1:$E$996,2,FALSE)</f>
        <v>Stella Artois Leuven Bears</v>
      </c>
      <c r="C60" s="7">
        <v>13</v>
      </c>
      <c r="D60" s="7">
        <v>1</v>
      </c>
      <c r="E60" s="7">
        <v>7</v>
      </c>
      <c r="F60" s="7">
        <v>49</v>
      </c>
      <c r="G60" s="7"/>
      <c r="H60" s="7"/>
      <c r="I60" s="7"/>
      <c r="J60" s="12">
        <v>13</v>
      </c>
      <c r="K60" s="12">
        <v>13</v>
      </c>
      <c r="L60" s="12">
        <v>7</v>
      </c>
      <c r="M60" s="12">
        <v>1</v>
      </c>
      <c r="N60" s="12"/>
      <c r="O60" s="12"/>
      <c r="P60" s="12"/>
    </row>
    <row r="61" spans="1:16" x14ac:dyDescent="0.25">
      <c r="A61" s="25">
        <v>1216</v>
      </c>
      <c r="B61" s="25" t="str">
        <f>VLOOKUP($A61,Para!$D$1:$E$996,2,FALSE)</f>
        <v>K. Vabco Mol BBC</v>
      </c>
      <c r="C61" s="7"/>
      <c r="D61" s="7"/>
      <c r="E61" s="7">
        <v>49</v>
      </c>
      <c r="F61" s="7"/>
      <c r="G61" s="7"/>
      <c r="H61" s="7">
        <v>49</v>
      </c>
      <c r="I61" s="7"/>
      <c r="J61" s="12"/>
      <c r="K61" s="12">
        <v>49</v>
      </c>
      <c r="L61" s="12"/>
      <c r="M61" s="12"/>
      <c r="N61" s="12"/>
      <c r="O61" s="12"/>
      <c r="P61" s="12">
        <v>43</v>
      </c>
    </row>
    <row r="62" spans="1:16" x14ac:dyDescent="0.25">
      <c r="A62" s="25">
        <v>1218</v>
      </c>
      <c r="B62" s="25" t="str">
        <f>VLOOKUP($A62,Para!$D$1:$E$996,2,FALSE)</f>
        <v>House Of Talents Kortrijk Spurs</v>
      </c>
      <c r="C62" s="7">
        <v>7</v>
      </c>
      <c r="D62" s="7">
        <v>13</v>
      </c>
      <c r="E62" s="7">
        <v>13</v>
      </c>
      <c r="F62" s="7">
        <v>13</v>
      </c>
      <c r="G62" s="7">
        <v>1</v>
      </c>
      <c r="H62" s="7">
        <v>1</v>
      </c>
      <c r="I62" s="7">
        <v>1</v>
      </c>
      <c r="J62" s="12">
        <v>1</v>
      </c>
      <c r="K62" s="12">
        <v>13</v>
      </c>
      <c r="L62" s="12">
        <v>1</v>
      </c>
      <c r="M62" s="12">
        <v>13</v>
      </c>
      <c r="N62" s="12">
        <v>7</v>
      </c>
      <c r="O62" s="12">
        <v>1</v>
      </c>
      <c r="P62" s="12">
        <v>1</v>
      </c>
    </row>
    <row r="63" spans="1:16" x14ac:dyDescent="0.25">
      <c r="A63" s="25">
        <v>1220</v>
      </c>
      <c r="B63" s="25" t="str">
        <f>VLOOKUP($A63,Para!$D$1:$E$996,2,FALSE)</f>
        <v>The Tower Aalst</v>
      </c>
      <c r="C63" s="7"/>
      <c r="D63" s="7"/>
      <c r="E63" s="7"/>
      <c r="F63" s="7"/>
      <c r="G63" s="7"/>
      <c r="H63" s="7"/>
      <c r="I63" s="7"/>
      <c r="J63" s="12"/>
      <c r="K63" s="12"/>
      <c r="L63" s="12"/>
      <c r="M63" s="12"/>
      <c r="N63" s="12"/>
      <c r="O63" s="12"/>
      <c r="P63" s="12"/>
    </row>
    <row r="64" spans="1:16" x14ac:dyDescent="0.25">
      <c r="A64" s="25">
        <v>1221</v>
      </c>
      <c r="B64" s="25" t="str">
        <f>VLOOKUP($A64,Para!$D$1:$E$996,2,FALSE)</f>
        <v>Basket Zonhoven</v>
      </c>
      <c r="C64" s="7"/>
      <c r="D64" s="7"/>
      <c r="E64" s="7">
        <v>13</v>
      </c>
      <c r="F64" s="7">
        <v>49</v>
      </c>
      <c r="G64" s="7">
        <v>49</v>
      </c>
      <c r="H64" s="7">
        <v>49</v>
      </c>
      <c r="I64" s="7"/>
      <c r="J64" s="12"/>
      <c r="K64" s="12"/>
      <c r="L64" s="12">
        <v>13</v>
      </c>
      <c r="M64" s="12">
        <v>39</v>
      </c>
      <c r="N64" s="12">
        <v>43</v>
      </c>
      <c r="O64" s="12">
        <v>23</v>
      </c>
      <c r="P64" s="12">
        <v>43</v>
      </c>
    </row>
    <row r="65" spans="1:16" x14ac:dyDescent="0.25">
      <c r="A65" s="25">
        <v>1223</v>
      </c>
      <c r="B65" s="25" t="str">
        <f>VLOOKUP($A65,Para!$D$1:$E$996,2,FALSE)</f>
        <v>BC Maasmechelen</v>
      </c>
      <c r="C65" s="7"/>
      <c r="D65" s="7">
        <v>49</v>
      </c>
      <c r="E65" s="7"/>
      <c r="F65" s="7">
        <v>49</v>
      </c>
      <c r="G65" s="7"/>
      <c r="H65" s="7"/>
      <c r="I65" s="7"/>
      <c r="J65" s="12"/>
      <c r="K65" s="12">
        <v>49</v>
      </c>
      <c r="L65" s="12"/>
      <c r="M65" s="12"/>
      <c r="N65" s="12"/>
      <c r="O65" s="12"/>
      <c r="P65" s="12"/>
    </row>
    <row r="66" spans="1:16" x14ac:dyDescent="0.25">
      <c r="A66" s="25">
        <v>1250</v>
      </c>
      <c r="B66" s="25" t="str">
        <f>VLOOKUP($A66,Para!$D$1:$E$996,2,FALSE)</f>
        <v>Essense Esbac</v>
      </c>
      <c r="C66" s="7"/>
      <c r="D66" s="7"/>
      <c r="E66" s="7"/>
      <c r="F66" s="7"/>
      <c r="G66" s="7"/>
      <c r="H66" s="7"/>
      <c r="I66" s="7"/>
      <c r="J66" s="12"/>
      <c r="K66" s="12"/>
      <c r="L66" s="12"/>
      <c r="M66" s="12"/>
      <c r="N66" s="12"/>
      <c r="O66" s="12"/>
      <c r="P66" s="12"/>
    </row>
    <row r="67" spans="1:16" x14ac:dyDescent="0.25">
      <c r="A67" s="25">
        <v>1251</v>
      </c>
      <c r="B67" s="25" t="str">
        <f>VLOOKUP($A67,Para!$D$1:$E$996,2,FALSE)</f>
        <v>Wibac BBC Sint-Eloois-Winkel</v>
      </c>
      <c r="C67" s="7"/>
      <c r="D67" s="7"/>
      <c r="E67" s="7"/>
      <c r="F67" s="7"/>
      <c r="G67" s="7"/>
      <c r="H67" s="7"/>
      <c r="I67" s="7"/>
      <c r="J67" s="12"/>
      <c r="K67" s="12"/>
      <c r="L67" s="12"/>
      <c r="M67" s="12"/>
      <c r="N67" s="12"/>
      <c r="O67" s="12"/>
      <c r="P67" s="12"/>
    </row>
    <row r="68" spans="1:16" x14ac:dyDescent="0.25">
      <c r="A68" s="25">
        <v>1256</v>
      </c>
      <c r="B68" s="25" t="str">
        <f>VLOOKUP($A68,Para!$D$1:$E$996,2,FALSE)</f>
        <v>BBC Falco Gent</v>
      </c>
      <c r="C68" s="7">
        <v>7</v>
      </c>
      <c r="D68" s="7">
        <v>1</v>
      </c>
      <c r="E68" s="7">
        <v>1</v>
      </c>
      <c r="F68" s="7">
        <v>1</v>
      </c>
      <c r="G68" s="7"/>
      <c r="H68" s="7"/>
      <c r="I68" s="7"/>
      <c r="J68" s="12">
        <v>7</v>
      </c>
      <c r="K68" s="12">
        <v>1</v>
      </c>
      <c r="L68" s="12">
        <v>1</v>
      </c>
      <c r="M68" s="12">
        <v>13</v>
      </c>
      <c r="N68" s="12"/>
      <c r="O68" s="12"/>
      <c r="P68" s="12"/>
    </row>
    <row r="69" spans="1:16" x14ac:dyDescent="0.25">
      <c r="A69" s="25">
        <v>1273</v>
      </c>
      <c r="B69" s="25" t="str">
        <f>VLOOKUP($A69,Para!$D$1:$E$996,2,FALSE)</f>
        <v>Aartselaar BBC</v>
      </c>
      <c r="C69" s="4">
        <v>27</v>
      </c>
      <c r="D69" s="7">
        <v>49</v>
      </c>
      <c r="E69" s="7"/>
      <c r="F69" s="7"/>
      <c r="G69" s="7">
        <v>17</v>
      </c>
      <c r="H69" s="7"/>
      <c r="I69" s="7"/>
      <c r="J69" s="13">
        <v>27</v>
      </c>
      <c r="K69" s="12"/>
      <c r="L69" s="12"/>
      <c r="M69" s="12"/>
      <c r="N69" s="12">
        <v>43</v>
      </c>
      <c r="O69" s="12"/>
      <c r="P69" s="12"/>
    </row>
    <row r="70" spans="1:16" x14ac:dyDescent="0.25">
      <c r="A70" s="25">
        <v>1277</v>
      </c>
      <c r="B70" s="25" t="str">
        <f>VLOOKUP($A70,Para!$D$1:$E$996,2,FALSE)</f>
        <v>BBC Olympia Denderleeuw</v>
      </c>
      <c r="C70" s="7">
        <v>13</v>
      </c>
      <c r="D70" s="7">
        <v>39</v>
      </c>
      <c r="E70" s="7">
        <v>49</v>
      </c>
      <c r="F70" s="7">
        <v>49</v>
      </c>
      <c r="G70" s="7"/>
      <c r="H70" s="7"/>
      <c r="I70" s="7"/>
      <c r="J70" s="12">
        <v>35</v>
      </c>
      <c r="K70" s="12">
        <v>49</v>
      </c>
      <c r="L70" s="12"/>
      <c r="M70" s="12"/>
      <c r="N70" s="12"/>
      <c r="O70" s="12"/>
      <c r="P70" s="12"/>
    </row>
    <row r="71" spans="1:16" x14ac:dyDescent="0.25">
      <c r="A71" s="25">
        <v>1278</v>
      </c>
      <c r="B71" s="25" t="str">
        <f>VLOOKUP($A71,Para!$D$1:$E$996,2,FALSE)</f>
        <v>KBBC Sparta Laarne</v>
      </c>
      <c r="C71" s="7">
        <v>35</v>
      </c>
      <c r="D71" s="7">
        <v>29</v>
      </c>
      <c r="E71" s="7">
        <v>39</v>
      </c>
      <c r="F71" s="4">
        <v>49</v>
      </c>
      <c r="G71" s="7">
        <v>9</v>
      </c>
      <c r="H71" s="7">
        <v>9</v>
      </c>
      <c r="I71" s="7"/>
      <c r="J71" s="12">
        <v>35</v>
      </c>
      <c r="K71" s="12">
        <v>29</v>
      </c>
      <c r="L71" s="12">
        <v>49</v>
      </c>
      <c r="M71" s="13">
        <v>39</v>
      </c>
      <c r="N71" s="12">
        <v>23</v>
      </c>
      <c r="O71" s="12">
        <v>23</v>
      </c>
      <c r="P71" s="12">
        <v>1</v>
      </c>
    </row>
    <row r="72" spans="1:16" x14ac:dyDescent="0.25">
      <c r="A72" s="25">
        <v>1300</v>
      </c>
      <c r="B72" s="25" t="str">
        <f>VLOOKUP($A72,Para!$D$1:$E$996,2,FALSE)</f>
        <v>Peer BBC vzw</v>
      </c>
      <c r="C72" s="7"/>
      <c r="D72" s="7">
        <v>49</v>
      </c>
      <c r="E72" s="7">
        <v>49</v>
      </c>
      <c r="F72" s="7">
        <v>29</v>
      </c>
      <c r="G72" s="7">
        <v>49</v>
      </c>
      <c r="H72" s="7"/>
      <c r="I72" s="7"/>
      <c r="J72" s="12"/>
      <c r="K72" s="12">
        <v>29</v>
      </c>
      <c r="L72" s="12"/>
      <c r="M72" s="12">
        <v>39</v>
      </c>
      <c r="N72" s="12">
        <v>43</v>
      </c>
      <c r="O72" s="12"/>
      <c r="P72" s="12"/>
    </row>
    <row r="73" spans="1:16" x14ac:dyDescent="0.25">
      <c r="A73" s="25">
        <v>1304</v>
      </c>
      <c r="B73" s="25" t="str">
        <f>VLOOKUP($A73,Para!$D$1:$E$996,2,FALSE)</f>
        <v>Red Vic Wilrijk</v>
      </c>
      <c r="C73" s="7">
        <v>13</v>
      </c>
      <c r="D73" s="7">
        <v>29</v>
      </c>
      <c r="E73" s="7"/>
      <c r="F73" s="7"/>
      <c r="G73" s="7"/>
      <c r="H73" s="7"/>
      <c r="I73" s="7">
        <v>9</v>
      </c>
      <c r="J73" s="12"/>
      <c r="K73" s="12"/>
      <c r="L73" s="12"/>
      <c r="M73" s="12"/>
      <c r="N73" s="12"/>
      <c r="O73" s="12">
        <v>7</v>
      </c>
      <c r="P73" s="12">
        <v>43</v>
      </c>
    </row>
    <row r="74" spans="1:16" x14ac:dyDescent="0.25">
      <c r="A74" s="25">
        <v>1310</v>
      </c>
      <c r="B74" s="25" t="str">
        <f>VLOOKUP($A74,Para!$D$1:$E$996,2,FALSE)</f>
        <v>Titans Basketball Bonheiden</v>
      </c>
      <c r="C74" s="7">
        <v>43</v>
      </c>
      <c r="D74" s="7">
        <v>39</v>
      </c>
      <c r="E74" s="7">
        <v>49</v>
      </c>
      <c r="F74" s="7">
        <v>29</v>
      </c>
      <c r="G74" s="7">
        <v>49</v>
      </c>
      <c r="H74" s="7">
        <v>17</v>
      </c>
      <c r="I74" s="7"/>
      <c r="J74" s="12"/>
      <c r="K74" s="12">
        <v>29</v>
      </c>
      <c r="L74" s="12">
        <v>39</v>
      </c>
      <c r="M74" s="12">
        <v>49</v>
      </c>
      <c r="N74" s="12">
        <v>23</v>
      </c>
      <c r="O74" s="12">
        <v>11</v>
      </c>
      <c r="P74" s="12"/>
    </row>
    <row r="75" spans="1:16" x14ac:dyDescent="0.25">
      <c r="A75" s="25">
        <v>1317</v>
      </c>
      <c r="B75" s="25" t="str">
        <f>VLOOKUP($A75,Para!$D$1:$E$996,2,FALSE)</f>
        <v>Silaba Zelzate</v>
      </c>
      <c r="C75" s="7"/>
      <c r="D75" s="7"/>
      <c r="E75" s="7"/>
      <c r="F75" s="7"/>
      <c r="G75" s="7"/>
      <c r="H75" s="7"/>
      <c r="I75" s="7"/>
      <c r="J75" s="12"/>
      <c r="K75" s="12"/>
      <c r="L75" s="12"/>
      <c r="M75" s="12"/>
      <c r="N75" s="12"/>
      <c r="O75" s="12"/>
      <c r="P75" s="12"/>
    </row>
    <row r="76" spans="1:16" x14ac:dyDescent="0.25">
      <c r="A76" s="25">
        <v>1324</v>
      </c>
      <c r="B76" s="25" t="str">
        <f>VLOOKUP($A76,Para!$D$1:$E$996,2,FALSE)</f>
        <v>KBBC T&amp;T Turnhout</v>
      </c>
      <c r="C76" s="7"/>
      <c r="D76" s="7"/>
      <c r="E76" s="7">
        <v>49</v>
      </c>
      <c r="F76" s="7"/>
      <c r="G76" s="7"/>
      <c r="H76" s="7"/>
      <c r="I76" s="7">
        <v>49</v>
      </c>
      <c r="J76" s="12"/>
      <c r="K76" s="12"/>
      <c r="L76" s="12">
        <v>49</v>
      </c>
      <c r="M76" s="12">
        <v>49</v>
      </c>
      <c r="N76" s="12"/>
      <c r="O76" s="12">
        <v>43</v>
      </c>
      <c r="P76" s="12">
        <v>43</v>
      </c>
    </row>
    <row r="77" spans="1:16" x14ac:dyDescent="0.25">
      <c r="A77" s="25">
        <v>1332</v>
      </c>
      <c r="B77" s="25" t="str">
        <f>VLOOKUP($A77,Para!$D$1:$E$996,2,FALSE)</f>
        <v>Jong Edegem BBC</v>
      </c>
      <c r="C77" s="7"/>
      <c r="D77" s="7"/>
      <c r="E77" s="7"/>
      <c r="F77" s="7"/>
      <c r="G77" s="7"/>
      <c r="H77" s="7"/>
      <c r="I77" s="7"/>
      <c r="J77" s="12"/>
      <c r="K77" s="12"/>
      <c r="L77" s="12"/>
      <c r="M77" s="12"/>
      <c r="N77" s="12"/>
      <c r="O77" s="12"/>
      <c r="P77" s="12"/>
    </row>
    <row r="78" spans="1:16" x14ac:dyDescent="0.25">
      <c r="A78" s="25">
        <v>1349</v>
      </c>
      <c r="B78" s="25" t="str">
        <f>VLOOKUP($A78,Para!$D$1:$E$996,2,FALSE)</f>
        <v>Bct Overijse</v>
      </c>
      <c r="C78" s="7">
        <v>43</v>
      </c>
      <c r="D78" s="7"/>
      <c r="E78" s="7"/>
      <c r="F78" s="7">
        <v>49</v>
      </c>
      <c r="G78" s="7"/>
      <c r="H78" s="7"/>
      <c r="I78" s="7"/>
      <c r="J78" s="12"/>
      <c r="K78" s="12"/>
      <c r="L78" s="12">
        <v>49</v>
      </c>
      <c r="M78" s="12"/>
      <c r="N78" s="12"/>
      <c r="O78" s="12"/>
      <c r="P78" s="12"/>
    </row>
    <row r="79" spans="1:16" x14ac:dyDescent="0.25">
      <c r="A79" s="25">
        <v>1351</v>
      </c>
      <c r="B79" s="25" t="str">
        <f>VLOOKUP($A79,Para!$D$1:$E$996,2,FALSE)</f>
        <v>BBC Croonen Lommel</v>
      </c>
      <c r="C79" s="7"/>
      <c r="D79" s="7">
        <v>13</v>
      </c>
      <c r="E79" s="7">
        <v>29</v>
      </c>
      <c r="F79" s="7">
        <v>1</v>
      </c>
      <c r="G79" s="7">
        <v>25</v>
      </c>
      <c r="H79" s="7"/>
      <c r="I79" s="7">
        <v>25</v>
      </c>
      <c r="J79" s="12"/>
      <c r="K79" s="12">
        <v>13</v>
      </c>
      <c r="L79" s="12">
        <v>29</v>
      </c>
      <c r="M79" s="12">
        <v>7</v>
      </c>
      <c r="N79" s="12">
        <v>23</v>
      </c>
      <c r="O79" s="12">
        <v>11</v>
      </c>
      <c r="P79" s="12">
        <v>43</v>
      </c>
    </row>
    <row r="80" spans="1:16" x14ac:dyDescent="0.25">
      <c r="A80" s="25">
        <v>1361</v>
      </c>
      <c r="B80" s="25" t="str">
        <f>VLOOKUP($A80,Para!$D$1:$E$996,2,FALSE)</f>
        <v>BBC Garage Wille Hansbeke</v>
      </c>
      <c r="C80" s="7"/>
      <c r="D80" s="7"/>
      <c r="E80" s="7"/>
      <c r="F80" s="7"/>
      <c r="G80" s="7"/>
      <c r="H80" s="7"/>
      <c r="I80" s="7"/>
      <c r="J80" s="12"/>
      <c r="K80" s="12"/>
      <c r="L80" s="12"/>
      <c r="M80" s="12"/>
      <c r="N80" s="12"/>
      <c r="O80" s="12"/>
      <c r="P80" s="12"/>
    </row>
    <row r="81" spans="1:16" x14ac:dyDescent="0.25">
      <c r="A81" s="25">
        <v>1363</v>
      </c>
      <c r="B81" s="25" t="str">
        <f>VLOOKUP($A81,Para!$D$1:$E$996,2,FALSE)</f>
        <v>BBC De West-Hoek Zwevezele</v>
      </c>
      <c r="C81" s="7"/>
      <c r="D81" s="7"/>
      <c r="E81" s="7"/>
      <c r="F81" s="7"/>
      <c r="G81" s="7"/>
      <c r="H81" s="7"/>
      <c r="I81" s="7"/>
      <c r="J81" s="12"/>
      <c r="K81" s="12"/>
      <c r="L81" s="12"/>
      <c r="M81" s="12"/>
      <c r="N81" s="12"/>
      <c r="O81" s="12"/>
      <c r="P81" s="12"/>
    </row>
    <row r="82" spans="1:16" x14ac:dyDescent="0.25">
      <c r="A82" s="25">
        <v>1364</v>
      </c>
      <c r="B82" s="25" t="str">
        <f>VLOOKUP($A82,Para!$D$1:$E$996,2,FALSE)</f>
        <v>Alken BBC</v>
      </c>
      <c r="C82" s="7"/>
      <c r="D82" s="7"/>
      <c r="E82" s="7"/>
      <c r="F82" s="7"/>
      <c r="G82" s="7"/>
      <c r="H82" s="7"/>
      <c r="I82" s="7"/>
      <c r="J82" s="12"/>
      <c r="K82" s="12"/>
      <c r="L82" s="12"/>
      <c r="M82" s="12"/>
      <c r="N82" s="12"/>
      <c r="O82" s="12"/>
      <c r="P82" s="12"/>
    </row>
    <row r="83" spans="1:16" x14ac:dyDescent="0.25">
      <c r="A83" s="25">
        <v>1365</v>
      </c>
      <c r="B83" s="25" t="str">
        <f>VLOOKUP($A83,Para!$D$1:$E$996,2,FALSE)</f>
        <v>KBBC Bavi Gent</v>
      </c>
      <c r="C83" s="7">
        <v>43</v>
      </c>
      <c r="D83" s="7"/>
      <c r="E83" s="7"/>
      <c r="F83" s="7">
        <v>49</v>
      </c>
      <c r="G83" s="7"/>
      <c r="H83" s="7"/>
      <c r="I83" s="7"/>
      <c r="J83" s="12">
        <v>13</v>
      </c>
      <c r="K83" s="12"/>
      <c r="L83" s="12"/>
      <c r="M83" s="12">
        <v>7</v>
      </c>
      <c r="N83" s="12"/>
      <c r="O83" s="12"/>
      <c r="P83" s="12"/>
    </row>
    <row r="84" spans="1:16" x14ac:dyDescent="0.25">
      <c r="A84" s="25">
        <v>1366</v>
      </c>
      <c r="B84" s="25" t="str">
        <f>VLOOKUP($A84,Para!$D$1:$E$996,2,FALSE)</f>
        <v>e5 Sgolba Aalter</v>
      </c>
      <c r="C84" s="7"/>
      <c r="D84" s="7"/>
      <c r="E84" s="7">
        <v>13</v>
      </c>
      <c r="F84" s="7"/>
      <c r="G84" s="7"/>
      <c r="H84" s="7"/>
      <c r="I84" s="7"/>
      <c r="J84" s="12"/>
      <c r="K84" s="12">
        <v>39</v>
      </c>
      <c r="L84" s="12"/>
      <c r="M84" s="12"/>
      <c r="N84" s="12"/>
      <c r="O84" s="12"/>
      <c r="P84" s="12"/>
    </row>
    <row r="85" spans="1:16" x14ac:dyDescent="0.25">
      <c r="A85" s="25">
        <v>1372</v>
      </c>
      <c r="B85" s="25" t="str">
        <f>VLOOKUP($A85,Para!$D$1:$E$996,2,FALSE)</f>
        <v>L.S.V. Basket Landen</v>
      </c>
      <c r="C85" s="7"/>
      <c r="D85" s="7"/>
      <c r="E85" s="7"/>
      <c r="F85" s="7"/>
      <c r="G85" s="7"/>
      <c r="H85" s="7"/>
      <c r="I85" s="7"/>
      <c r="J85" s="12"/>
      <c r="K85" s="12"/>
      <c r="L85" s="12"/>
      <c r="M85" s="12"/>
      <c r="N85" s="12">
        <v>43</v>
      </c>
      <c r="O85" s="12"/>
      <c r="P85" s="12"/>
    </row>
    <row r="86" spans="1:16" x14ac:dyDescent="0.25">
      <c r="A86" s="25">
        <v>1389</v>
      </c>
      <c r="B86" s="25" t="str">
        <f>VLOOKUP($A86,Para!$D$1:$E$996,2,FALSE)</f>
        <v>Rucon Gembo Koninklijke basketbalclub Borgerhout</v>
      </c>
      <c r="C86" s="7">
        <v>1</v>
      </c>
      <c r="D86" s="7">
        <v>39</v>
      </c>
      <c r="E86" s="7">
        <v>29</v>
      </c>
      <c r="F86" s="7">
        <v>13</v>
      </c>
      <c r="G86" s="7"/>
      <c r="H86" s="7"/>
      <c r="I86" s="7"/>
      <c r="J86" s="12">
        <v>13</v>
      </c>
      <c r="K86" s="12">
        <v>13</v>
      </c>
      <c r="L86" s="12">
        <v>13</v>
      </c>
      <c r="M86" s="12">
        <v>13</v>
      </c>
      <c r="N86" s="12"/>
      <c r="O86" s="12"/>
      <c r="P86" s="12"/>
    </row>
    <row r="87" spans="1:16" x14ac:dyDescent="0.25">
      <c r="A87" s="25">
        <v>1392</v>
      </c>
      <c r="B87" s="25" t="str">
        <f>VLOOKUP($A87,Para!$D$1:$E$996,2,FALSE)</f>
        <v>KBBC Wasocub Waasmunster vzw</v>
      </c>
      <c r="D87" s="7"/>
      <c r="E87" s="7"/>
      <c r="F87" s="7"/>
      <c r="G87" s="7"/>
      <c r="H87" s="7"/>
      <c r="I87" s="7"/>
      <c r="K87" s="12"/>
      <c r="L87" s="12"/>
      <c r="M87" s="12"/>
      <c r="N87" s="12"/>
      <c r="O87" s="12"/>
      <c r="P87" s="12"/>
    </row>
    <row r="88" spans="1:16" x14ac:dyDescent="0.25">
      <c r="A88" s="25">
        <v>1393</v>
      </c>
      <c r="B88" s="25" t="str">
        <f>VLOOKUP($A88,Para!$D$1:$E$996,2,FALSE)</f>
        <v>BBC Pelt</v>
      </c>
      <c r="C88" s="7"/>
      <c r="D88" s="7"/>
      <c r="E88" s="7"/>
      <c r="F88" s="7"/>
      <c r="G88" s="7"/>
      <c r="H88" s="7"/>
      <c r="I88" s="7"/>
      <c r="J88" s="12"/>
      <c r="K88" s="12"/>
      <c r="L88" s="12"/>
      <c r="M88" s="12"/>
      <c r="N88" s="12"/>
      <c r="O88" s="12"/>
      <c r="P88" s="12"/>
    </row>
    <row r="89" spans="1:16" x14ac:dyDescent="0.25">
      <c r="A89" s="25">
        <v>1410</v>
      </c>
      <c r="B89" s="25" t="str">
        <f>VLOOKUP($A89,Para!$D$1:$E$996,2,FALSE)</f>
        <v>Clem Scherpenheuvel</v>
      </c>
      <c r="C89" s="7"/>
      <c r="D89" s="7">
        <v>29</v>
      </c>
      <c r="E89" s="7"/>
      <c r="F89" s="7"/>
      <c r="G89" s="7"/>
      <c r="H89" s="7">
        <v>49</v>
      </c>
      <c r="I89" s="7"/>
      <c r="J89" s="12"/>
      <c r="K89" s="12">
        <v>39</v>
      </c>
      <c r="L89" s="12"/>
      <c r="M89" s="12"/>
      <c r="N89" s="12"/>
      <c r="O89" s="12"/>
      <c r="P89" s="12"/>
    </row>
    <row r="90" spans="1:16" x14ac:dyDescent="0.25">
      <c r="A90" s="25">
        <v>1419</v>
      </c>
      <c r="B90" s="25" t="str">
        <f>VLOOKUP($A90,Para!$D$1:$E$996,2,FALSE)</f>
        <v>Betekom Bullets</v>
      </c>
      <c r="C90" s="7"/>
      <c r="D90" s="7"/>
      <c r="E90" s="7"/>
      <c r="F90" s="7"/>
      <c r="G90" s="7"/>
      <c r="H90" s="7"/>
      <c r="I90" s="7"/>
      <c r="J90" s="12"/>
      <c r="K90" s="12"/>
      <c r="L90" s="12"/>
      <c r="M90" s="12"/>
      <c r="N90" s="12"/>
      <c r="O90" s="12"/>
      <c r="P90" s="12"/>
    </row>
    <row r="91" spans="1:16" x14ac:dyDescent="0.25">
      <c r="A91" s="25">
        <v>1422</v>
      </c>
      <c r="B91" s="25" t="str">
        <f>VLOOKUP($A91,Para!$D$1:$E$996,2,FALSE)</f>
        <v>Basket Willebroek</v>
      </c>
      <c r="C91" s="7">
        <v>13</v>
      </c>
      <c r="D91" s="7"/>
      <c r="E91" s="7">
        <v>39</v>
      </c>
      <c r="F91" s="7"/>
      <c r="G91" s="7"/>
      <c r="H91" s="7"/>
      <c r="I91" s="7">
        <v>9</v>
      </c>
      <c r="J91" s="12">
        <v>27</v>
      </c>
      <c r="K91" s="12">
        <v>29</v>
      </c>
      <c r="L91" s="12">
        <v>13</v>
      </c>
      <c r="M91" s="12"/>
      <c r="N91" s="12"/>
      <c r="O91" s="12"/>
      <c r="P91" s="12">
        <v>7</v>
      </c>
    </row>
    <row r="92" spans="1:16" x14ac:dyDescent="0.25">
      <c r="A92" s="25">
        <v>1438</v>
      </c>
      <c r="B92" s="25" t="str">
        <f>VLOOKUP($A92,Para!$D$1:$E$996,2,FALSE)</f>
        <v>Basket Lummen</v>
      </c>
      <c r="C92" s="7"/>
      <c r="D92" s="7"/>
      <c r="E92" s="7"/>
      <c r="F92" s="7"/>
      <c r="G92" s="7">
        <v>1</v>
      </c>
      <c r="H92" s="7">
        <v>1</v>
      </c>
      <c r="I92" s="7">
        <v>49</v>
      </c>
      <c r="J92" s="12"/>
      <c r="K92" s="12"/>
      <c r="L92" s="12"/>
      <c r="M92" s="12"/>
      <c r="N92" s="12">
        <v>1</v>
      </c>
      <c r="O92" s="12">
        <v>1</v>
      </c>
      <c r="P92" s="12"/>
    </row>
    <row r="93" spans="1:16" x14ac:dyDescent="0.25">
      <c r="A93" s="25">
        <v>1450</v>
      </c>
      <c r="B93" s="25" t="str">
        <f>VLOOKUP($A93,Para!$D$1:$E$996,2,FALSE)</f>
        <v>Elektrooghe Gembas Knesselare</v>
      </c>
      <c r="C93" s="7">
        <v>43</v>
      </c>
      <c r="D93" s="7"/>
      <c r="E93" s="7"/>
      <c r="F93" s="7">
        <v>13</v>
      </c>
      <c r="G93" s="7">
        <v>25</v>
      </c>
      <c r="H93" s="7">
        <v>17</v>
      </c>
      <c r="I93" s="7">
        <v>17</v>
      </c>
      <c r="J93" s="12"/>
      <c r="K93" s="12"/>
      <c r="L93" s="12">
        <v>13</v>
      </c>
      <c r="M93" s="12">
        <v>1</v>
      </c>
      <c r="N93" s="12">
        <v>11</v>
      </c>
      <c r="O93" s="12">
        <v>7</v>
      </c>
      <c r="P93" s="12">
        <v>23</v>
      </c>
    </row>
    <row r="94" spans="1:16" x14ac:dyDescent="0.25">
      <c r="A94" s="25">
        <v>1454</v>
      </c>
      <c r="B94" s="25" t="str">
        <f>VLOOKUP($A94,Para!$D$1:$E$996,2,FALSE)</f>
        <v>BBC Makeba Mariaburg Brasschaat</v>
      </c>
      <c r="C94" s="7">
        <v>43</v>
      </c>
      <c r="D94" s="7">
        <v>49</v>
      </c>
      <c r="E94" s="7"/>
      <c r="F94" s="7"/>
      <c r="G94" s="7"/>
      <c r="H94" s="7"/>
      <c r="I94" s="7"/>
      <c r="J94" s="12"/>
      <c r="K94" s="12"/>
      <c r="L94" s="12">
        <v>49</v>
      </c>
      <c r="M94" s="12">
        <v>49</v>
      </c>
      <c r="N94" s="12"/>
      <c r="O94" s="12"/>
      <c r="P94" s="12"/>
    </row>
    <row r="95" spans="1:16" x14ac:dyDescent="0.25">
      <c r="A95" s="25">
        <v>1468</v>
      </c>
      <c r="B95" s="25" t="str">
        <f>VLOOKUP($A95,Para!$D$1:$E$996,2,FALSE)</f>
        <v>KBBC Eksaarde</v>
      </c>
      <c r="C95" s="7"/>
      <c r="D95" s="7"/>
      <c r="E95" s="7">
        <v>49</v>
      </c>
      <c r="F95" s="7"/>
      <c r="G95" s="7"/>
      <c r="H95" s="7"/>
      <c r="I95" s="7"/>
      <c r="J95" s="12"/>
      <c r="K95" s="12"/>
      <c r="L95" s="12">
        <v>49</v>
      </c>
      <c r="M95" s="12"/>
      <c r="N95" s="12"/>
      <c r="O95" s="12"/>
      <c r="P95" s="12"/>
    </row>
    <row r="96" spans="1:16" x14ac:dyDescent="0.25">
      <c r="A96" s="25">
        <v>1476</v>
      </c>
      <c r="B96" s="25" t="str">
        <f>VLOOKUP($A96,Para!$D$1:$E$996,2,FALSE)</f>
        <v>BBC Alsemberg</v>
      </c>
      <c r="C96" s="7"/>
      <c r="D96" s="7"/>
      <c r="E96" s="7"/>
      <c r="F96" s="7"/>
      <c r="G96" s="7"/>
      <c r="H96" s="7"/>
      <c r="I96" s="7"/>
      <c r="J96" s="12"/>
      <c r="K96" s="12"/>
      <c r="L96" s="12"/>
      <c r="M96" s="12"/>
      <c r="N96" s="12"/>
      <c r="O96" s="12"/>
      <c r="P96" s="12"/>
    </row>
    <row r="97" spans="1:16" x14ac:dyDescent="0.25">
      <c r="A97" s="25">
        <v>1477</v>
      </c>
      <c r="B97" s="25" t="str">
        <f>VLOOKUP($A97,Para!$D$1:$E$996,2,FALSE)</f>
        <v>KBBC Okido Arendonk</v>
      </c>
      <c r="C97" s="7"/>
      <c r="D97" s="7"/>
      <c r="E97" s="7"/>
      <c r="F97" s="7"/>
      <c r="G97" s="7"/>
      <c r="H97" s="7">
        <v>49</v>
      </c>
      <c r="I97" s="7"/>
      <c r="J97" s="12"/>
      <c r="K97" s="12"/>
      <c r="L97" s="12">
        <v>49</v>
      </c>
      <c r="M97" s="12"/>
      <c r="N97" s="12"/>
      <c r="O97" s="12">
        <v>23</v>
      </c>
      <c r="P97" s="12"/>
    </row>
    <row r="98" spans="1:16" x14ac:dyDescent="0.25">
      <c r="A98" s="25">
        <v>1483</v>
      </c>
      <c r="B98" s="25" t="str">
        <f>VLOOKUP($A98,Para!$D$1:$E$996,2,FALSE)</f>
        <v>Nieuw Brabo Antwerpen</v>
      </c>
      <c r="C98" s="7">
        <v>43</v>
      </c>
      <c r="D98" s="7">
        <v>49</v>
      </c>
      <c r="E98" s="7">
        <v>49</v>
      </c>
      <c r="F98" s="7"/>
      <c r="G98" s="7"/>
      <c r="H98" s="7"/>
      <c r="I98" s="7"/>
      <c r="J98" s="12">
        <v>27</v>
      </c>
      <c r="K98" s="12">
        <v>39</v>
      </c>
      <c r="L98" s="12">
        <v>49</v>
      </c>
      <c r="M98" s="12"/>
      <c r="N98" s="12"/>
      <c r="O98" s="12"/>
      <c r="P98" s="12"/>
    </row>
    <row r="99" spans="1:16" x14ac:dyDescent="0.25">
      <c r="A99" s="25">
        <v>1484</v>
      </c>
      <c r="B99" s="25" t="str">
        <f>VLOOKUP($A99,Para!$D$1:$E$996,2,FALSE)</f>
        <v>Oxaco BBC Boechout</v>
      </c>
      <c r="C99" s="7">
        <v>7</v>
      </c>
      <c r="D99" s="7">
        <v>1</v>
      </c>
      <c r="E99" s="7">
        <v>13</v>
      </c>
      <c r="F99" s="7">
        <v>39</v>
      </c>
      <c r="G99" s="7"/>
      <c r="H99" s="7"/>
      <c r="I99" s="7"/>
      <c r="J99" s="12"/>
      <c r="K99" s="12">
        <v>1</v>
      </c>
      <c r="L99" s="12">
        <v>29</v>
      </c>
      <c r="M99" s="12">
        <v>29</v>
      </c>
      <c r="N99" s="12"/>
      <c r="O99" s="12"/>
      <c r="P99" s="12"/>
    </row>
    <row r="100" spans="1:16" x14ac:dyDescent="0.25">
      <c r="A100" s="25">
        <v>1485</v>
      </c>
      <c r="B100" s="25" t="str">
        <f>VLOOKUP($A100,Para!$D$1:$E$996,2,FALSE)</f>
        <v>Bilzerse BC</v>
      </c>
      <c r="D100" s="7"/>
      <c r="E100" s="7"/>
      <c r="F100" s="7"/>
      <c r="G100" s="7"/>
      <c r="H100" s="7"/>
      <c r="I100" s="7"/>
      <c r="K100" s="12"/>
      <c r="L100" s="12"/>
      <c r="M100" s="12"/>
      <c r="N100" s="12"/>
      <c r="O100" s="12"/>
      <c r="P100" s="12"/>
    </row>
    <row r="101" spans="1:16" x14ac:dyDescent="0.25">
      <c r="A101" s="25">
        <v>1516</v>
      </c>
      <c r="B101" s="25" t="str">
        <f>VLOOKUP($A101,Para!$D$1:$E$996,2,FALSE)</f>
        <v>BBC Wervik</v>
      </c>
      <c r="C101" s="7"/>
      <c r="D101" s="7"/>
      <c r="E101" s="7"/>
      <c r="F101" s="7"/>
      <c r="G101" s="7"/>
      <c r="H101" s="7"/>
      <c r="I101" s="7"/>
      <c r="J101" s="12"/>
      <c r="K101" s="12"/>
      <c r="L101" s="12"/>
      <c r="M101" s="12"/>
      <c r="N101" s="12"/>
      <c r="O101" s="12"/>
      <c r="P101" s="12"/>
    </row>
    <row r="102" spans="1:16" x14ac:dyDescent="0.25">
      <c r="A102" s="25">
        <v>1518</v>
      </c>
      <c r="B102" s="25" t="str">
        <f>VLOOKUP($A102,Para!$D$1:$E$996,2,FALSE)</f>
        <v>Guco Lier</v>
      </c>
      <c r="C102" s="7">
        <v>7</v>
      </c>
      <c r="D102" s="7">
        <v>7</v>
      </c>
      <c r="E102" s="7">
        <v>1</v>
      </c>
      <c r="F102" s="7">
        <v>1</v>
      </c>
      <c r="G102" s="7">
        <v>49</v>
      </c>
      <c r="H102" s="7"/>
      <c r="I102" s="7">
        <v>49</v>
      </c>
      <c r="J102" s="12">
        <v>1</v>
      </c>
      <c r="K102" s="12">
        <v>7</v>
      </c>
      <c r="L102" s="12">
        <v>1</v>
      </c>
      <c r="M102" s="12">
        <v>13</v>
      </c>
      <c r="N102" s="12"/>
      <c r="O102" s="12"/>
      <c r="P102" s="12"/>
    </row>
    <row r="103" spans="1:16" x14ac:dyDescent="0.25">
      <c r="A103" s="25">
        <v>1519</v>
      </c>
      <c r="B103" s="25" t="str">
        <f>VLOOKUP($A103,Para!$D$1:$E$996,2,FALSE)</f>
        <v>Dynamo Bertem</v>
      </c>
      <c r="C103" s="7"/>
      <c r="D103" s="7"/>
      <c r="E103" s="7"/>
      <c r="F103" s="7"/>
      <c r="G103" s="7"/>
      <c r="H103" s="7"/>
      <c r="I103" s="7"/>
      <c r="J103" s="12"/>
      <c r="K103" s="12">
        <v>49</v>
      </c>
      <c r="L103" s="12"/>
      <c r="M103" s="12"/>
      <c r="N103" s="12"/>
      <c r="O103" s="12"/>
      <c r="P103" s="12"/>
    </row>
    <row r="104" spans="1:16" x14ac:dyDescent="0.25">
      <c r="A104" s="25">
        <v>1526</v>
      </c>
      <c r="B104" s="25" t="str">
        <f>VLOOKUP($A104,Para!$D$1:$E$996,2,FALSE)</f>
        <v>Koninklijke Remant Basics Melsele-Beveren</v>
      </c>
      <c r="C104" s="4">
        <v>13</v>
      </c>
      <c r="D104" s="7">
        <v>29</v>
      </c>
      <c r="E104" s="7">
        <v>13</v>
      </c>
      <c r="F104" s="7">
        <v>13</v>
      </c>
      <c r="G104" s="7">
        <v>49</v>
      </c>
      <c r="H104" s="7">
        <v>49</v>
      </c>
      <c r="I104" s="7"/>
      <c r="J104" s="13">
        <v>13</v>
      </c>
      <c r="K104" s="12">
        <v>13</v>
      </c>
      <c r="L104" s="12">
        <v>13</v>
      </c>
      <c r="M104" s="12">
        <v>39</v>
      </c>
      <c r="N104" s="12">
        <v>43</v>
      </c>
      <c r="O104" s="12">
        <v>43</v>
      </c>
      <c r="P104" s="12"/>
    </row>
    <row r="105" spans="1:16" x14ac:dyDescent="0.25">
      <c r="A105" s="25">
        <v>1545</v>
      </c>
      <c r="B105" s="25" t="str">
        <f>VLOOKUP($A105,Para!$D$1:$E$996,2,FALSE)</f>
        <v>Jets Basket Zaventem</v>
      </c>
      <c r="C105" s="7">
        <v>43</v>
      </c>
      <c r="D105" s="7"/>
      <c r="E105" s="7"/>
      <c r="F105" s="7"/>
      <c r="G105" s="7"/>
      <c r="H105" s="7">
        <v>49</v>
      </c>
      <c r="I105" s="7"/>
      <c r="J105" s="12"/>
      <c r="K105" s="12"/>
      <c r="L105" s="12"/>
      <c r="M105" s="12"/>
      <c r="N105" s="12">
        <v>43</v>
      </c>
      <c r="O105" s="12"/>
      <c r="P105" s="12"/>
    </row>
    <row r="106" spans="1:16" x14ac:dyDescent="0.25">
      <c r="A106" s="25">
        <v>1571</v>
      </c>
      <c r="B106" s="25" t="str">
        <f>VLOOKUP($A106,Para!$D$1:$E$996,2,FALSE)</f>
        <v>Onderons Grembergen</v>
      </c>
      <c r="C106" s="7"/>
      <c r="D106" s="7"/>
      <c r="E106" s="7"/>
      <c r="F106" s="7"/>
      <c r="G106" s="7"/>
      <c r="H106" s="7"/>
      <c r="I106" s="7"/>
      <c r="J106" s="12"/>
      <c r="K106" s="12"/>
      <c r="L106" s="12"/>
      <c r="M106" s="12"/>
      <c r="N106" s="12"/>
      <c r="O106" s="12"/>
      <c r="P106" s="12"/>
    </row>
    <row r="107" spans="1:16" x14ac:dyDescent="0.25">
      <c r="A107" s="25">
        <v>1580</v>
      </c>
      <c r="B107" s="25" t="str">
        <f>VLOOKUP($A107,Para!$D$1:$E$996,2,FALSE)</f>
        <v>BC Lede</v>
      </c>
      <c r="C107" s="7"/>
      <c r="D107" s="7"/>
      <c r="E107" s="7"/>
      <c r="F107" s="7"/>
      <c r="G107" s="7"/>
      <c r="H107" s="7"/>
      <c r="I107" s="7"/>
      <c r="J107" s="12"/>
      <c r="K107" s="12"/>
      <c r="L107" s="12"/>
      <c r="M107" s="12"/>
      <c r="N107" s="12"/>
      <c r="O107" s="12"/>
      <c r="P107" s="12"/>
    </row>
    <row r="108" spans="1:16" x14ac:dyDescent="0.25">
      <c r="A108" s="25">
        <v>1586</v>
      </c>
      <c r="B108" s="25" t="str">
        <f>VLOOKUP($A108,Para!$D$1:$E$996,2,FALSE)</f>
        <v>KBBC Vk Iebac Ieper</v>
      </c>
      <c r="C108" s="7"/>
      <c r="D108" s="7"/>
      <c r="E108" s="7"/>
      <c r="F108" s="7"/>
      <c r="G108" s="7"/>
      <c r="H108" s="7"/>
      <c r="I108" s="7"/>
      <c r="J108" s="12"/>
      <c r="K108" s="12"/>
      <c r="L108" s="12"/>
      <c r="M108" s="12"/>
      <c r="N108" s="12"/>
      <c r="O108" s="12"/>
      <c r="P108" s="12"/>
    </row>
    <row r="109" spans="1:16" x14ac:dyDescent="0.25">
      <c r="A109" s="25">
        <v>1596</v>
      </c>
      <c r="B109" s="25" t="str">
        <f>VLOOKUP($A109,Para!$D$1:$E$996,2,FALSE)</f>
        <v>KBBC Racing Brugge</v>
      </c>
      <c r="C109" s="7">
        <v>13</v>
      </c>
      <c r="D109" s="7">
        <v>49</v>
      </c>
      <c r="E109" s="7"/>
      <c r="F109" s="7"/>
      <c r="G109" s="7"/>
      <c r="H109" s="7"/>
      <c r="I109" s="7"/>
      <c r="J109" s="12">
        <v>27</v>
      </c>
      <c r="K109" s="12"/>
      <c r="L109" s="12">
        <v>49</v>
      </c>
      <c r="M109" s="12"/>
      <c r="N109" s="12"/>
      <c r="O109" s="12"/>
      <c r="P109" s="12"/>
    </row>
    <row r="110" spans="1:16" x14ac:dyDescent="0.25">
      <c r="A110" s="25">
        <v>1598</v>
      </c>
      <c r="B110" s="25" t="str">
        <f>VLOOKUP($A110,Para!$D$1:$E$996,2,FALSE)</f>
        <v>BBC Wobac Sint-Stevens-Woluwe</v>
      </c>
      <c r="C110" s="7"/>
      <c r="D110" s="7"/>
      <c r="E110" s="7"/>
      <c r="F110" s="7"/>
      <c r="G110" s="7"/>
      <c r="H110" s="7"/>
      <c r="I110" s="7"/>
      <c r="J110" s="12"/>
      <c r="K110" s="12"/>
      <c r="L110" s="12"/>
      <c r="M110" s="12"/>
      <c r="N110" s="12"/>
      <c r="O110" s="12"/>
      <c r="P110" s="12"/>
    </row>
    <row r="111" spans="1:16" x14ac:dyDescent="0.25">
      <c r="A111" s="25">
        <v>1604</v>
      </c>
      <c r="B111" s="25" t="str">
        <f>VLOOKUP($A111,Para!$D$1:$E$996,2,FALSE)</f>
        <v>BBC Putte</v>
      </c>
      <c r="C111" s="7"/>
      <c r="D111" s="7"/>
      <c r="E111" s="7"/>
      <c r="F111" s="7"/>
      <c r="G111" s="7"/>
      <c r="H111" s="7"/>
      <c r="I111" s="7"/>
      <c r="J111" s="12"/>
      <c r="K111" s="12"/>
      <c r="L111" s="12"/>
      <c r="M111" s="12"/>
      <c r="N111" s="12"/>
      <c r="O111" s="12"/>
      <c r="P111" s="12"/>
    </row>
    <row r="112" spans="1:16" x14ac:dyDescent="0.25">
      <c r="A112" s="25">
        <v>1616</v>
      </c>
      <c r="B112" s="25" t="str">
        <f>VLOOKUP($A112,Para!$D$1:$E$996,2,FALSE)</f>
        <v>S.K.Eternit Kapelle o/d Bos</v>
      </c>
      <c r="C112" s="7"/>
      <c r="D112" s="7"/>
      <c r="E112" s="7"/>
      <c r="F112" s="7"/>
      <c r="G112" s="7"/>
      <c r="H112" s="7"/>
      <c r="I112" s="7"/>
      <c r="J112" s="12"/>
      <c r="K112" s="12"/>
      <c r="L112" s="12"/>
      <c r="M112" s="12"/>
      <c r="N112" s="12"/>
      <c r="O112" s="12"/>
      <c r="P112" s="12"/>
    </row>
    <row r="113" spans="1:16" x14ac:dyDescent="0.25">
      <c r="A113" s="25">
        <v>1634</v>
      </c>
      <c r="B113" s="25" t="str">
        <f>VLOOKUP($A113,Para!$D$1:$E$996,2,FALSE)</f>
        <v>BBC Schelle</v>
      </c>
      <c r="C113" s="7"/>
      <c r="D113" s="7"/>
      <c r="E113" s="7"/>
      <c r="F113" s="7"/>
      <c r="G113" s="7"/>
      <c r="H113" s="7">
        <v>49</v>
      </c>
      <c r="I113" s="7"/>
      <c r="J113" s="12"/>
      <c r="K113" s="12"/>
      <c r="L113" s="12"/>
      <c r="M113" s="12"/>
      <c r="N113" s="12">
        <v>43</v>
      </c>
      <c r="O113" s="12"/>
      <c r="P113" s="12"/>
    </row>
    <row r="114" spans="1:16" x14ac:dyDescent="0.25">
      <c r="A114" s="25">
        <v>1637</v>
      </c>
      <c r="B114" s="25" t="str">
        <f>VLOOKUP($A114,Para!$D$1:$E$996,2,FALSE)</f>
        <v>Hades Kiewit BBC</v>
      </c>
      <c r="C114" s="7"/>
      <c r="D114" s="7"/>
      <c r="E114" s="7"/>
      <c r="F114" s="7"/>
      <c r="G114" s="7"/>
      <c r="H114" s="7">
        <v>9</v>
      </c>
      <c r="I114" s="7"/>
      <c r="J114" s="12"/>
      <c r="K114" s="12"/>
      <c r="L114" s="12"/>
      <c r="M114" s="12">
        <v>13</v>
      </c>
      <c r="N114" s="12"/>
      <c r="O114" s="12">
        <v>43</v>
      </c>
      <c r="P114" s="12"/>
    </row>
    <row r="115" spans="1:16" x14ac:dyDescent="0.25">
      <c r="A115" s="25">
        <v>1640</v>
      </c>
      <c r="B115" s="25" t="str">
        <f>VLOOKUP($A115,Para!$D$1:$E$996,2,FALSE)</f>
        <v>Bobcat Wielsbeke</v>
      </c>
      <c r="C115" s="7"/>
      <c r="D115" s="7">
        <v>13</v>
      </c>
      <c r="E115" s="7">
        <v>29</v>
      </c>
      <c r="F115" s="7"/>
      <c r="G115" s="7">
        <v>17</v>
      </c>
      <c r="H115" s="7">
        <v>9</v>
      </c>
      <c r="I115" s="7"/>
      <c r="J115" s="12">
        <v>35</v>
      </c>
      <c r="K115" s="12">
        <v>39</v>
      </c>
      <c r="L115" s="12">
        <v>39</v>
      </c>
      <c r="M115" s="12"/>
      <c r="N115" s="12">
        <v>11</v>
      </c>
      <c r="O115" s="12">
        <v>11</v>
      </c>
      <c r="P115" s="12"/>
    </row>
    <row r="116" spans="1:16" x14ac:dyDescent="0.25">
      <c r="A116" s="25">
        <v>1665</v>
      </c>
      <c r="B116" s="25" t="str">
        <f>VLOOKUP($A116,Para!$D$1:$E$996,2,FALSE)</f>
        <v>Nieuwerkerken</v>
      </c>
      <c r="C116" s="7"/>
      <c r="D116" s="7">
        <v>49</v>
      </c>
      <c r="E116" s="7">
        <v>49</v>
      </c>
      <c r="F116" s="7">
        <v>49</v>
      </c>
      <c r="G116" s="7"/>
      <c r="H116" s="7"/>
      <c r="I116" s="7"/>
      <c r="J116" s="12"/>
      <c r="K116" s="12">
        <v>13</v>
      </c>
      <c r="L116" s="12">
        <v>49</v>
      </c>
      <c r="M116" s="12">
        <v>49</v>
      </c>
      <c r="N116" s="12"/>
      <c r="O116" s="12"/>
      <c r="P116" s="12"/>
    </row>
    <row r="117" spans="1:16" x14ac:dyDescent="0.25">
      <c r="A117" s="25">
        <v>1674</v>
      </c>
      <c r="B117" s="25" t="str">
        <f>VLOOKUP($A117,Para!$D$1:$E$996,2,FALSE)</f>
        <v>Basketbalclub Campinia Dessel-Retie</v>
      </c>
      <c r="C117" s="7"/>
      <c r="D117" s="7"/>
      <c r="E117" s="7">
        <v>7</v>
      </c>
      <c r="F117" s="7"/>
      <c r="G117" s="7">
        <v>25</v>
      </c>
      <c r="H117" s="7"/>
      <c r="I117" s="7"/>
      <c r="J117" s="12"/>
      <c r="K117" s="12"/>
      <c r="L117" s="12">
        <v>39</v>
      </c>
      <c r="M117" s="12">
        <v>13</v>
      </c>
      <c r="N117" s="12">
        <v>11</v>
      </c>
      <c r="O117" s="12">
        <v>11</v>
      </c>
      <c r="P117" s="12"/>
    </row>
    <row r="118" spans="1:16" x14ac:dyDescent="0.25">
      <c r="A118" s="25">
        <v>1681</v>
      </c>
      <c r="B118" s="25" t="str">
        <f>VLOOKUP($A118,Para!$D$1:$E$996,2,FALSE)</f>
        <v>Gent-Oost Eagles</v>
      </c>
      <c r="C118" s="7">
        <v>27</v>
      </c>
      <c r="D118" s="7">
        <v>39</v>
      </c>
      <c r="E118" s="7">
        <v>13</v>
      </c>
      <c r="F118" s="7">
        <v>13</v>
      </c>
      <c r="G118" s="7"/>
      <c r="H118" s="7"/>
      <c r="I118" s="7">
        <v>49</v>
      </c>
      <c r="J118" s="12">
        <v>35</v>
      </c>
      <c r="K118" s="12">
        <v>29</v>
      </c>
      <c r="L118" s="12">
        <v>13</v>
      </c>
      <c r="M118" s="12">
        <v>7</v>
      </c>
      <c r="N118" s="12"/>
      <c r="O118" s="12">
        <v>43</v>
      </c>
      <c r="P118" s="12"/>
    </row>
    <row r="119" spans="1:16" x14ac:dyDescent="0.25">
      <c r="A119" s="25">
        <v>1682</v>
      </c>
      <c r="B119" s="25" t="str">
        <f>VLOOKUP($A119,Para!$D$1:$E$996,2,FALSE)</f>
        <v>Olympos Marke</v>
      </c>
      <c r="C119" s="7">
        <v>43</v>
      </c>
      <c r="D119" s="7"/>
      <c r="E119" s="7"/>
      <c r="F119" s="7"/>
      <c r="G119" s="7"/>
      <c r="H119" s="7"/>
      <c r="I119" s="7"/>
      <c r="J119" s="12"/>
      <c r="K119" s="12">
        <v>49</v>
      </c>
      <c r="L119" s="12"/>
      <c r="M119" s="12"/>
      <c r="N119" s="12"/>
      <c r="O119" s="12"/>
      <c r="P119" s="12"/>
    </row>
    <row r="120" spans="1:16" x14ac:dyDescent="0.25">
      <c r="A120" s="25">
        <v>1685</v>
      </c>
      <c r="B120" s="25" t="str">
        <f>VLOOKUP($A120,Para!$D$1:$E$996,2,FALSE)</f>
        <v>TeleVoIP Zedelgem Lions</v>
      </c>
      <c r="C120" s="7"/>
      <c r="D120" s="7"/>
      <c r="E120" s="7"/>
      <c r="F120" s="7"/>
      <c r="G120" s="7"/>
      <c r="H120" s="7"/>
      <c r="I120" s="7"/>
      <c r="J120" s="12"/>
      <c r="K120" s="12"/>
      <c r="L120" s="12"/>
      <c r="M120" s="12"/>
      <c r="N120" s="12"/>
      <c r="O120" s="12"/>
      <c r="P120" s="12"/>
    </row>
    <row r="121" spans="1:16" x14ac:dyDescent="0.25">
      <c r="A121" s="25">
        <v>1686</v>
      </c>
      <c r="B121" s="25" t="str">
        <f>VLOOKUP($A121,Para!$D$1:$E$996,2,FALSE)</f>
        <v>Olicsa Antwerpen</v>
      </c>
      <c r="C121" s="7">
        <v>13</v>
      </c>
      <c r="D121" s="7">
        <v>39</v>
      </c>
      <c r="E121" s="7">
        <v>49</v>
      </c>
      <c r="F121" s="7">
        <v>13</v>
      </c>
      <c r="G121" s="7"/>
      <c r="H121" s="7"/>
      <c r="I121" s="7"/>
      <c r="J121" s="12">
        <v>43</v>
      </c>
      <c r="K121" s="12"/>
      <c r="L121" s="12">
        <v>39</v>
      </c>
      <c r="M121" s="12"/>
      <c r="N121" s="12"/>
      <c r="O121" s="12"/>
      <c r="P121" s="12"/>
    </row>
    <row r="122" spans="1:16" x14ac:dyDescent="0.25">
      <c r="A122" s="25">
        <v>1691</v>
      </c>
      <c r="B122" s="25" t="str">
        <f>VLOOKUP($A122,Para!$D$1:$E$996,2,FALSE)</f>
        <v>BBC Koksijde</v>
      </c>
      <c r="C122" s="7">
        <v>43</v>
      </c>
      <c r="D122" s="7"/>
      <c r="E122" s="7">
        <v>49</v>
      </c>
      <c r="F122" s="7"/>
      <c r="G122" s="7"/>
      <c r="H122" s="7">
        <v>17</v>
      </c>
      <c r="I122" s="7"/>
      <c r="J122" s="12"/>
      <c r="K122" s="12">
        <v>49</v>
      </c>
      <c r="L122" s="12"/>
      <c r="M122" s="12"/>
      <c r="N122" s="12"/>
      <c r="O122" s="12">
        <v>43</v>
      </c>
      <c r="P122" s="12"/>
    </row>
    <row r="123" spans="1:16" x14ac:dyDescent="0.25">
      <c r="A123" s="25">
        <v>1692</v>
      </c>
      <c r="B123" s="25" t="str">
        <f>VLOOKUP($A123,Para!$D$1:$E$996,2,FALSE)</f>
        <v>BBC Berlaar</v>
      </c>
      <c r="C123" s="7"/>
      <c r="D123" s="7"/>
      <c r="E123" s="7"/>
      <c r="F123" s="7"/>
      <c r="G123" s="7"/>
      <c r="H123" s="7"/>
      <c r="I123" s="7"/>
      <c r="J123" s="12"/>
      <c r="K123" s="12"/>
      <c r="L123" s="12"/>
      <c r="M123" s="12"/>
      <c r="N123" s="12"/>
      <c r="O123" s="12"/>
      <c r="P123" s="12"/>
    </row>
    <row r="124" spans="1:16" x14ac:dyDescent="0.25">
      <c r="A124" s="25">
        <v>1696</v>
      </c>
      <c r="B124" s="25" t="str">
        <f>VLOOKUP($A124,Para!$D$1:$E$996,2,FALSE)</f>
        <v>BC Asse-Ternat</v>
      </c>
      <c r="C124" s="7">
        <v>13</v>
      </c>
      <c r="D124" s="7">
        <v>29</v>
      </c>
      <c r="E124" s="7">
        <v>29</v>
      </c>
      <c r="F124" s="7">
        <v>13</v>
      </c>
      <c r="G124" s="7"/>
      <c r="H124" s="7">
        <v>49</v>
      </c>
      <c r="I124" s="7">
        <v>49</v>
      </c>
      <c r="J124" s="12">
        <v>7</v>
      </c>
      <c r="K124" s="12">
        <v>13</v>
      </c>
      <c r="L124" s="12">
        <v>7</v>
      </c>
      <c r="M124" s="12">
        <v>13</v>
      </c>
      <c r="N124" s="12">
        <v>23</v>
      </c>
      <c r="O124" s="12">
        <v>43</v>
      </c>
      <c r="P124" s="12">
        <v>11</v>
      </c>
    </row>
    <row r="125" spans="1:16" x14ac:dyDescent="0.25">
      <c r="A125" s="25">
        <v>1717</v>
      </c>
      <c r="B125" s="25" t="str">
        <f>VLOOKUP($A125,Para!$D$1:$E$996,2,FALSE)</f>
        <v>Tigers Evergem</v>
      </c>
      <c r="C125" s="7"/>
      <c r="D125" s="7"/>
      <c r="E125" s="7"/>
      <c r="F125" s="7"/>
      <c r="G125" s="7">
        <v>25</v>
      </c>
      <c r="H125" s="7">
        <v>25</v>
      </c>
      <c r="I125" s="7">
        <v>49</v>
      </c>
      <c r="J125" s="12"/>
      <c r="K125" s="12"/>
      <c r="L125" s="12"/>
      <c r="M125" s="12">
        <v>49</v>
      </c>
      <c r="N125" s="12"/>
      <c r="O125" s="12">
        <v>23</v>
      </c>
      <c r="P125" s="12"/>
    </row>
    <row r="126" spans="1:16" x14ac:dyDescent="0.25">
      <c r="A126" s="25">
        <v>1743</v>
      </c>
      <c r="B126" s="25" t="str">
        <f>VLOOKUP($A126,Para!$D$1:$E$996,2,FALSE)</f>
        <v>Basket Desselgem</v>
      </c>
      <c r="C126" s="7"/>
      <c r="D126" s="7"/>
      <c r="E126" s="7"/>
      <c r="F126" s="7"/>
      <c r="G126" s="7"/>
      <c r="H126" s="7">
        <v>49</v>
      </c>
      <c r="I126" s="7"/>
      <c r="J126" s="12"/>
      <c r="K126" s="12">
        <v>49</v>
      </c>
      <c r="L126" s="12"/>
      <c r="M126" s="12"/>
      <c r="N126" s="12">
        <v>43</v>
      </c>
      <c r="O126" s="12"/>
      <c r="P126" s="12">
        <v>43</v>
      </c>
    </row>
    <row r="127" spans="1:16" x14ac:dyDescent="0.25">
      <c r="A127" s="25">
        <v>1744</v>
      </c>
      <c r="B127" s="25" t="str">
        <f>VLOOKUP($A127,Para!$D$1:$E$996,2,FALSE)</f>
        <v>Toyota Wouters Diest</v>
      </c>
      <c r="C127" s="7"/>
      <c r="D127" s="7"/>
      <c r="E127" s="7">
        <v>49</v>
      </c>
      <c r="F127" s="7"/>
      <c r="G127" s="7"/>
      <c r="H127" s="7"/>
      <c r="I127" s="7"/>
      <c r="J127" s="12"/>
      <c r="K127" s="12">
        <v>49</v>
      </c>
      <c r="L127" s="12"/>
      <c r="M127" s="12"/>
      <c r="N127" s="12"/>
      <c r="O127" s="12"/>
      <c r="P127" s="12"/>
    </row>
    <row r="128" spans="1:16" x14ac:dyDescent="0.25">
      <c r="A128" s="25">
        <v>1793</v>
      </c>
      <c r="B128" s="25" t="str">
        <f>VLOOKUP($A128,Para!$D$1:$E$996,2,FALSE)</f>
        <v>Thor Tervuren</v>
      </c>
      <c r="C128" s="7"/>
      <c r="D128" s="7"/>
      <c r="E128" s="7"/>
      <c r="F128" s="7"/>
      <c r="G128" s="7"/>
      <c r="H128" s="7"/>
      <c r="I128" s="7"/>
      <c r="J128" s="12"/>
      <c r="K128" s="12"/>
      <c r="L128" s="12"/>
      <c r="M128" s="12"/>
      <c r="N128" s="12"/>
      <c r="O128" s="12"/>
      <c r="P128" s="12"/>
    </row>
    <row r="129" spans="1:16" x14ac:dyDescent="0.25">
      <c r="A129" s="25">
        <v>1840</v>
      </c>
      <c r="B129" s="25" t="str">
        <f>VLOOKUP($A129,Para!$D$1:$E$996,2,FALSE)</f>
        <v>Zuiderkempen Diamonds</v>
      </c>
      <c r="C129" s="7"/>
      <c r="D129" s="7"/>
      <c r="E129" s="7"/>
      <c r="F129" s="7">
        <v>49</v>
      </c>
      <c r="G129" s="7"/>
      <c r="H129" s="7"/>
      <c r="I129" s="7"/>
      <c r="J129" s="12"/>
      <c r="K129" s="12"/>
      <c r="L129" s="12"/>
      <c r="M129" s="12">
        <v>49</v>
      </c>
      <c r="N129" s="12"/>
      <c r="O129" s="12">
        <v>43</v>
      </c>
      <c r="P129" s="12"/>
    </row>
    <row r="130" spans="1:16" x14ac:dyDescent="0.25">
      <c r="A130" s="25">
        <v>1852</v>
      </c>
      <c r="B130" s="25" t="str">
        <f>VLOOKUP($A130,Para!$D$1:$E$996,2,FALSE)</f>
        <v>BBC Geel</v>
      </c>
      <c r="C130" s="7">
        <v>35</v>
      </c>
      <c r="D130" s="7">
        <v>49</v>
      </c>
      <c r="E130" s="7">
        <v>49</v>
      </c>
      <c r="F130" s="7">
        <v>49</v>
      </c>
      <c r="G130" s="7"/>
      <c r="H130" s="7"/>
      <c r="I130" s="7"/>
      <c r="J130" s="12">
        <v>43</v>
      </c>
      <c r="K130" s="12">
        <v>49</v>
      </c>
      <c r="L130" s="12"/>
      <c r="M130" s="12"/>
      <c r="N130" s="12"/>
      <c r="O130" s="12"/>
      <c r="P130" s="12"/>
    </row>
    <row r="131" spans="1:16" x14ac:dyDescent="0.25">
      <c r="A131" s="25">
        <v>1862</v>
      </c>
      <c r="B131" s="25" t="str">
        <f>VLOOKUP($A131,Para!$D$1:$E$996,2,FALSE)</f>
        <v>BBC Assenede</v>
      </c>
      <c r="C131" s="7"/>
      <c r="D131" s="7"/>
      <c r="E131" s="7"/>
      <c r="F131" s="7"/>
      <c r="G131" s="7"/>
      <c r="H131" s="7"/>
      <c r="I131" s="7"/>
      <c r="J131" s="12"/>
      <c r="K131" s="12"/>
      <c r="L131" s="12"/>
      <c r="M131" s="12">
        <v>49</v>
      </c>
      <c r="N131" s="12"/>
      <c r="O131" s="12"/>
      <c r="P131" s="12"/>
    </row>
    <row r="132" spans="1:16" x14ac:dyDescent="0.25">
      <c r="A132" s="25">
        <v>1863</v>
      </c>
      <c r="B132" s="25" t="str">
        <f>VLOOKUP($A132,Para!$D$1:$E$996,2,FALSE)</f>
        <v>Alfa 2000 Achel</v>
      </c>
      <c r="C132" s="7"/>
      <c r="D132" s="7"/>
      <c r="E132" s="7"/>
      <c r="F132" s="7"/>
      <c r="G132" s="7"/>
      <c r="H132" s="7"/>
      <c r="I132" s="7"/>
      <c r="J132" s="12"/>
      <c r="K132" s="12"/>
      <c r="L132" s="12"/>
      <c r="M132" s="12"/>
      <c r="N132" s="12"/>
      <c r="O132" s="12"/>
      <c r="P132" s="12"/>
    </row>
    <row r="133" spans="1:16" x14ac:dyDescent="0.25">
      <c r="A133" s="25">
        <v>1888</v>
      </c>
      <c r="B133" s="25" t="str">
        <f>VLOOKUP($A133,Para!$D$1:$E$996,2,FALSE)</f>
        <v>GSG Aarschot</v>
      </c>
      <c r="C133" s="7"/>
      <c r="D133" s="7">
        <v>1</v>
      </c>
      <c r="E133" s="7">
        <v>7</v>
      </c>
      <c r="F133" s="7">
        <v>7</v>
      </c>
      <c r="G133" s="7"/>
      <c r="H133" s="7"/>
      <c r="I133" s="7"/>
      <c r="J133" s="12">
        <v>27</v>
      </c>
      <c r="K133" s="12">
        <v>13</v>
      </c>
      <c r="L133" s="12">
        <v>7</v>
      </c>
      <c r="M133" s="12">
        <v>13</v>
      </c>
      <c r="N133" s="12"/>
      <c r="O133" s="12"/>
      <c r="P133" s="12">
        <v>43</v>
      </c>
    </row>
    <row r="134" spans="1:16" x14ac:dyDescent="0.25">
      <c r="A134" s="25">
        <v>1896</v>
      </c>
      <c r="B134" s="25" t="str">
        <f>VLOOKUP($A134,Para!$D$1:$E$996,2,FALSE)</f>
        <v>BC Grimbergen</v>
      </c>
      <c r="C134" s="7"/>
      <c r="D134" s="7">
        <v>49</v>
      </c>
      <c r="E134" s="7"/>
      <c r="F134" s="7"/>
      <c r="G134" s="7"/>
      <c r="H134" s="7"/>
      <c r="I134" s="7"/>
      <c r="J134" s="12"/>
      <c r="K134" s="12"/>
      <c r="L134" s="12"/>
      <c r="M134" s="12"/>
      <c r="N134" s="12"/>
      <c r="O134" s="12"/>
      <c r="P134" s="12"/>
    </row>
    <row r="135" spans="1:16" x14ac:dyDescent="0.25">
      <c r="A135" s="25">
        <v>1911</v>
      </c>
      <c r="B135" s="25" t="str">
        <f>VLOOKUP($A135,Para!$D$1:$E$996,2,FALSE)</f>
        <v>Basket Poperinge</v>
      </c>
      <c r="C135" s="7"/>
      <c r="D135" s="7">
        <v>49</v>
      </c>
      <c r="E135" s="7"/>
      <c r="F135" s="7"/>
      <c r="G135" s="7"/>
      <c r="H135" s="7"/>
      <c r="I135" s="7"/>
      <c r="J135" s="12"/>
      <c r="K135" s="12">
        <v>49</v>
      </c>
      <c r="L135" s="12"/>
      <c r="M135" s="12"/>
      <c r="N135" s="12"/>
      <c r="O135" s="12"/>
      <c r="P135" s="12"/>
    </row>
    <row r="136" spans="1:16" x14ac:dyDescent="0.25">
      <c r="A136" s="25">
        <v>1916</v>
      </c>
      <c r="B136" s="25" t="str">
        <f>VLOOKUP($A136,Para!$D$1:$E$996,2,FALSE)</f>
        <v>BBC Haacht</v>
      </c>
      <c r="C136" s="7"/>
      <c r="D136" s="7"/>
      <c r="E136" s="7"/>
      <c r="F136" s="7"/>
      <c r="G136" s="7"/>
      <c r="H136" s="7"/>
      <c r="I136" s="7">
        <v>49</v>
      </c>
      <c r="J136" s="12"/>
      <c r="K136" s="12"/>
      <c r="L136" s="12"/>
      <c r="M136" s="12"/>
      <c r="N136" s="12"/>
      <c r="O136" s="12"/>
      <c r="P136" s="12">
        <v>43</v>
      </c>
    </row>
    <row r="137" spans="1:16" x14ac:dyDescent="0.25">
      <c r="A137" s="25">
        <v>1963</v>
      </c>
      <c r="B137" s="25" t="str">
        <f>VLOOKUP($A137,Para!$D$1:$E$996,2,FALSE)</f>
        <v>A.C.J. Basket Brugge</v>
      </c>
      <c r="C137" s="7"/>
      <c r="D137" s="7"/>
      <c r="E137" s="7"/>
      <c r="F137" s="7"/>
      <c r="G137" s="7"/>
      <c r="H137" s="7"/>
      <c r="I137" s="7"/>
      <c r="J137" s="12"/>
      <c r="K137" s="12"/>
      <c r="L137" s="12"/>
      <c r="M137" s="12"/>
      <c r="N137" s="12"/>
      <c r="O137" s="12"/>
      <c r="P137" s="12"/>
    </row>
    <row r="138" spans="1:16" x14ac:dyDescent="0.25">
      <c r="A138" s="25">
        <v>1972</v>
      </c>
      <c r="B138" s="25" t="str">
        <f>VLOOKUP($A138,Para!$D$1:$E$996,2,FALSE)</f>
        <v>BBC Baskas Kasterlee</v>
      </c>
      <c r="D138" s="7"/>
      <c r="E138" s="7"/>
      <c r="F138" s="7"/>
      <c r="G138" s="7"/>
      <c r="H138" s="7"/>
      <c r="I138" s="7"/>
      <c r="K138" s="12"/>
      <c r="L138" s="12"/>
      <c r="M138" s="12"/>
      <c r="N138" s="12"/>
      <c r="O138" s="12"/>
      <c r="P138" s="12"/>
    </row>
    <row r="139" spans="1:16" x14ac:dyDescent="0.25">
      <c r="A139" s="25">
        <v>1989</v>
      </c>
      <c r="B139" s="25" t="str">
        <f>VLOOKUP($A139,Para!$D$1:$E$996,2,FALSE)</f>
        <v>Stevoort BBC</v>
      </c>
      <c r="C139" s="7"/>
      <c r="D139" s="7">
        <v>13</v>
      </c>
      <c r="E139" s="7">
        <v>13</v>
      </c>
      <c r="F139" s="7"/>
      <c r="G139" s="7"/>
      <c r="H139" s="7"/>
      <c r="I139" s="7"/>
      <c r="J139" s="12">
        <v>35</v>
      </c>
      <c r="K139" s="12">
        <v>7</v>
      </c>
      <c r="L139" s="12">
        <v>13</v>
      </c>
      <c r="M139" s="12">
        <v>49</v>
      </c>
      <c r="N139" s="12"/>
      <c r="O139" s="12"/>
      <c r="P139" s="12">
        <v>43</v>
      </c>
    </row>
    <row r="140" spans="1:16" x14ac:dyDescent="0.25">
      <c r="A140" s="25">
        <v>1996</v>
      </c>
      <c r="B140" s="25" t="str">
        <f>VLOOKUP($A140,Para!$D$1:$E$996,2,FALSE)</f>
        <v>BT Kortemark</v>
      </c>
      <c r="C140" s="7"/>
      <c r="D140" s="7"/>
      <c r="E140" s="7"/>
      <c r="F140" s="7"/>
      <c r="G140" s="7"/>
      <c r="H140" s="7"/>
      <c r="I140" s="7"/>
      <c r="J140" s="12"/>
      <c r="K140" s="12"/>
      <c r="L140" s="12"/>
      <c r="M140" s="12"/>
      <c r="N140" s="12"/>
      <c r="O140" s="12"/>
      <c r="P140" s="12"/>
    </row>
    <row r="141" spans="1:16" x14ac:dyDescent="0.25">
      <c r="A141" s="25">
        <v>2002</v>
      </c>
      <c r="B141" s="25" t="str">
        <f>VLOOKUP($A141,Para!$D$1:$E$996,2,FALSE)</f>
        <v>BBC Lyra Nila Nijlen</v>
      </c>
      <c r="C141" s="7"/>
      <c r="D141" s="7"/>
      <c r="E141" s="7"/>
      <c r="F141" s="7"/>
      <c r="G141" s="7"/>
      <c r="H141" s="7"/>
      <c r="I141" s="7">
        <v>49</v>
      </c>
      <c r="J141" s="12"/>
      <c r="K141" s="12"/>
      <c r="L141" s="12"/>
      <c r="M141" s="12"/>
      <c r="N141" s="12"/>
      <c r="O141" s="12"/>
      <c r="P141" s="12"/>
    </row>
    <row r="142" spans="1:16" x14ac:dyDescent="0.25">
      <c r="A142" s="25">
        <v>2039</v>
      </c>
      <c r="B142" s="25" t="str">
        <f>VLOOKUP($A142,Para!$D$1:$E$996,2,FALSE)</f>
        <v>Basket Midwest All-in Garden Tielt</v>
      </c>
      <c r="C142" s="7"/>
      <c r="D142" s="7"/>
      <c r="E142" s="7"/>
      <c r="F142" s="7"/>
      <c r="G142" s="7"/>
      <c r="H142" s="7"/>
      <c r="I142" s="7"/>
      <c r="J142" s="12"/>
      <c r="K142" s="12"/>
      <c r="L142" s="12"/>
      <c r="M142" s="12"/>
      <c r="N142" s="12"/>
      <c r="O142" s="12"/>
      <c r="P142" s="12"/>
    </row>
    <row r="143" spans="1:16" x14ac:dyDescent="0.25">
      <c r="A143" s="25">
        <v>2046</v>
      </c>
      <c r="B143" s="25" t="str">
        <f>VLOOKUP($A143,Para!$D$1:$E$996,2,FALSE)</f>
        <v>BC Cobras Schoten-Brasschaat</v>
      </c>
      <c r="C143" s="7"/>
      <c r="D143" s="7"/>
      <c r="E143" s="7"/>
      <c r="F143" s="7"/>
      <c r="G143" s="7">
        <v>17</v>
      </c>
      <c r="H143" s="7">
        <v>17</v>
      </c>
      <c r="I143" s="7">
        <v>17</v>
      </c>
      <c r="J143" s="12"/>
      <c r="K143" s="12"/>
      <c r="L143" s="12">
        <v>49</v>
      </c>
      <c r="M143" s="12"/>
      <c r="N143" s="12">
        <v>11</v>
      </c>
      <c r="O143" s="12">
        <v>23</v>
      </c>
      <c r="P143" s="12">
        <v>43</v>
      </c>
    </row>
    <row r="144" spans="1:16" x14ac:dyDescent="0.25">
      <c r="A144" s="25">
        <v>2071</v>
      </c>
      <c r="B144" s="25" t="str">
        <f>VLOOKUP($A144,Para!$D$1:$E$996,2,FALSE)</f>
        <v>Bebita Eernegem</v>
      </c>
      <c r="C144" s="7"/>
      <c r="D144" s="7"/>
      <c r="E144" s="7"/>
      <c r="F144" s="7"/>
      <c r="G144" s="7"/>
      <c r="H144" s="7"/>
      <c r="I144" s="7">
        <v>49</v>
      </c>
      <c r="J144" s="12"/>
      <c r="K144" s="12"/>
      <c r="L144" s="12"/>
      <c r="M144" s="12"/>
      <c r="N144" s="12"/>
      <c r="O144" s="12"/>
      <c r="P144" s="12"/>
    </row>
    <row r="145" spans="1:16" x14ac:dyDescent="0.25">
      <c r="A145" s="25">
        <v>2076</v>
      </c>
      <c r="B145" s="25" t="str">
        <f>VLOOKUP($A145,Para!$D$1:$E$996,2,FALSE)</f>
        <v>BBC Laakdal</v>
      </c>
      <c r="C145" s="7"/>
      <c r="D145" s="7"/>
      <c r="E145" s="7"/>
      <c r="F145" s="7"/>
      <c r="G145" s="7"/>
      <c r="H145" s="7"/>
      <c r="I145" s="7"/>
      <c r="J145" s="12"/>
      <c r="K145" s="12"/>
      <c r="L145" s="12"/>
      <c r="M145" s="12"/>
      <c r="N145" s="12"/>
      <c r="O145" s="12"/>
      <c r="P145" s="12"/>
    </row>
    <row r="146" spans="1:16" x14ac:dyDescent="0.25">
      <c r="A146" s="25">
        <v>2089</v>
      </c>
      <c r="B146" s="25" t="str">
        <f>VLOOKUP($A146,Para!$D$1:$E$996,2,FALSE)</f>
        <v>BBC Wildcats Gavere</v>
      </c>
      <c r="C146" s="7"/>
      <c r="D146" s="7"/>
      <c r="E146" s="7"/>
      <c r="F146" s="7"/>
      <c r="G146" s="7"/>
      <c r="H146" s="7">
        <v>25</v>
      </c>
      <c r="I146" s="7"/>
      <c r="J146" s="12"/>
      <c r="K146" s="12"/>
      <c r="L146" s="12"/>
      <c r="M146" s="12"/>
      <c r="N146" s="12"/>
      <c r="O146" s="12"/>
      <c r="P146" s="12"/>
    </row>
    <row r="147" spans="1:16" x14ac:dyDescent="0.25">
      <c r="A147" s="25">
        <v>2090</v>
      </c>
      <c r="B147" s="25" t="str">
        <f>VLOOKUP($A147,Para!$D$1:$E$996,2,FALSE)</f>
        <v>Wuustwezel BBC</v>
      </c>
      <c r="D147" s="7"/>
      <c r="E147" s="7"/>
      <c r="F147" s="7"/>
      <c r="G147" s="7"/>
      <c r="H147" s="7"/>
      <c r="I147" s="7"/>
      <c r="K147" s="12"/>
      <c r="L147" s="12"/>
      <c r="M147" s="12">
        <v>49</v>
      </c>
      <c r="N147" s="12"/>
      <c r="O147" s="12"/>
      <c r="P147" s="12"/>
    </row>
    <row r="148" spans="1:16" x14ac:dyDescent="0.25">
      <c r="A148" s="25">
        <v>2097</v>
      </c>
      <c r="B148" s="25" t="str">
        <f>VLOOKUP($A148,Para!$D$1:$E$996,2,FALSE)</f>
        <v>BC Opwijk</v>
      </c>
      <c r="C148" s="7"/>
      <c r="D148" s="7">
        <v>49</v>
      </c>
      <c r="E148" s="7">
        <v>49</v>
      </c>
      <c r="F148" s="7"/>
      <c r="G148" s="7"/>
      <c r="H148" s="7"/>
      <c r="I148" s="7"/>
      <c r="J148" s="12"/>
      <c r="K148" s="12">
        <v>49</v>
      </c>
      <c r="L148" s="12"/>
      <c r="M148" s="12">
        <v>49</v>
      </c>
      <c r="N148" s="12"/>
      <c r="O148" s="12"/>
      <c r="P148" s="12"/>
    </row>
    <row r="149" spans="1:16" x14ac:dyDescent="0.25">
      <c r="A149" s="25">
        <v>2174</v>
      </c>
      <c r="B149" s="25" t="str">
        <f>VLOOKUP($A149,Para!$D$1:$E$996,2,FALSE)</f>
        <v>BasKet Tongeren</v>
      </c>
      <c r="C149" s="7"/>
      <c r="D149" s="7">
        <v>13</v>
      </c>
      <c r="E149" s="7">
        <v>49</v>
      </c>
      <c r="F149" s="7">
        <v>49</v>
      </c>
      <c r="G149" s="7"/>
      <c r="H149" s="7">
        <v>49</v>
      </c>
      <c r="I149" s="7">
        <v>49</v>
      </c>
      <c r="J149" s="12"/>
      <c r="K149" s="12">
        <v>39</v>
      </c>
      <c r="L149" s="12">
        <v>13</v>
      </c>
      <c r="M149" s="12">
        <v>49</v>
      </c>
      <c r="N149" s="12">
        <v>33</v>
      </c>
      <c r="O149" s="12">
        <v>11</v>
      </c>
      <c r="P149" s="12">
        <v>11</v>
      </c>
    </row>
    <row r="150" spans="1:16" x14ac:dyDescent="0.25">
      <c r="A150" s="25">
        <v>2200</v>
      </c>
      <c r="B150" s="25" t="str">
        <f>VLOOKUP($A150,Para!$D$1:$E$996,2,FALSE)</f>
        <v>BC Streek Inn Vilvoorde</v>
      </c>
      <c r="C150" s="7"/>
      <c r="D150" s="7"/>
      <c r="E150" s="7"/>
      <c r="F150" s="7"/>
      <c r="G150" s="7"/>
      <c r="H150" s="7"/>
      <c r="I150" s="7"/>
      <c r="J150" s="12"/>
      <c r="K150" s="12"/>
      <c r="L150" s="12"/>
      <c r="M150" s="12"/>
      <c r="N150" s="12"/>
      <c r="O150" s="12"/>
      <c r="P150" s="12"/>
    </row>
    <row r="151" spans="1:16" x14ac:dyDescent="0.25">
      <c r="A151" s="25">
        <v>2216</v>
      </c>
      <c r="B151" s="25" t="str">
        <f>VLOOKUP($A151,Para!$D$1:$E$996,2,FALSE)</f>
        <v>Baclo Lommel</v>
      </c>
      <c r="C151" s="7"/>
      <c r="D151" s="7"/>
      <c r="E151" s="7"/>
      <c r="F151" s="7"/>
      <c r="G151" s="7"/>
      <c r="H151" s="7"/>
      <c r="I151" s="7"/>
      <c r="J151" s="12"/>
      <c r="K151" s="12"/>
      <c r="L151" s="12"/>
      <c r="M151" s="12"/>
      <c r="N151" s="12"/>
      <c r="O151" s="12"/>
      <c r="P151" s="12"/>
    </row>
    <row r="152" spans="1:16" x14ac:dyDescent="0.25">
      <c r="A152" s="25">
        <v>2219</v>
      </c>
      <c r="B152" s="25" t="str">
        <f>VLOOKUP($A152,Para!$D$1:$E$996,2,FALSE)</f>
        <v>Basket Stabroek</v>
      </c>
      <c r="C152" s="7">
        <v>43</v>
      </c>
      <c r="D152" s="7"/>
      <c r="E152" s="7"/>
      <c r="F152" s="7"/>
      <c r="G152" s="7"/>
      <c r="H152" s="7"/>
      <c r="I152" s="7"/>
      <c r="J152" s="12">
        <v>43</v>
      </c>
      <c r="K152" s="12">
        <v>49</v>
      </c>
      <c r="L152" s="12"/>
      <c r="M152" s="12"/>
      <c r="N152" s="12"/>
      <c r="O152" s="12"/>
      <c r="P152" s="12"/>
    </row>
    <row r="153" spans="1:16" x14ac:dyDescent="0.25">
      <c r="A153" s="25">
        <v>2237</v>
      </c>
      <c r="B153" s="25" t="str">
        <f>VLOOKUP($A153,Para!$D$1:$E$996,2,FALSE)</f>
        <v>Triton Leuven</v>
      </c>
      <c r="C153" s="7"/>
      <c r="D153" s="7"/>
      <c r="E153" s="7"/>
      <c r="F153" s="7"/>
      <c r="G153" s="7"/>
      <c r="H153" s="7"/>
      <c r="I153" s="7"/>
      <c r="J153" s="12"/>
      <c r="K153" s="12"/>
      <c r="L153" s="12"/>
      <c r="M153" s="12"/>
      <c r="N153" s="12"/>
      <c r="O153" s="12"/>
      <c r="P153" s="12"/>
    </row>
    <row r="154" spans="1:16" x14ac:dyDescent="0.25">
      <c r="A154" s="25">
        <v>2238</v>
      </c>
      <c r="B154" s="25" t="str">
        <f>VLOOKUP($A154,Para!$D$1:$E$996,2,FALSE)</f>
        <v>Kangoeroes Basket Mechelen</v>
      </c>
      <c r="C154" s="7">
        <v>7</v>
      </c>
      <c r="D154" s="7">
        <v>13</v>
      </c>
      <c r="E154" s="7">
        <v>13</v>
      </c>
      <c r="F154" s="7">
        <v>1</v>
      </c>
      <c r="G154" s="7">
        <v>1</v>
      </c>
      <c r="H154" s="7">
        <v>1</v>
      </c>
      <c r="I154" s="7">
        <v>1</v>
      </c>
      <c r="J154" s="12">
        <v>13</v>
      </c>
      <c r="K154" s="12">
        <v>1</v>
      </c>
      <c r="L154" s="12">
        <v>1</v>
      </c>
      <c r="M154" s="12">
        <v>13</v>
      </c>
      <c r="N154" s="12">
        <v>1</v>
      </c>
      <c r="O154" s="12">
        <v>1</v>
      </c>
      <c r="P154" s="12">
        <v>1</v>
      </c>
    </row>
    <row r="155" spans="1:16" x14ac:dyDescent="0.25">
      <c r="A155" s="25">
        <v>2288</v>
      </c>
      <c r="B155" s="25" t="str">
        <f>VLOOKUP($A155,Para!$D$1:$E$996,2,FALSE)</f>
        <v>BBC Coveco Niel</v>
      </c>
      <c r="C155" s="7"/>
      <c r="D155" s="7"/>
      <c r="E155" s="7"/>
      <c r="F155" s="7"/>
      <c r="G155" s="7"/>
      <c r="H155" s="7"/>
      <c r="I155" s="7">
        <v>49</v>
      </c>
      <c r="J155" s="12"/>
      <c r="K155" s="12"/>
      <c r="L155" s="12"/>
      <c r="M155" s="12"/>
      <c r="N155" s="12"/>
      <c r="O155" s="12">
        <v>43</v>
      </c>
      <c r="P155" s="12">
        <v>43</v>
      </c>
    </row>
    <row r="156" spans="1:16" x14ac:dyDescent="0.25">
      <c r="A156" s="25">
        <v>2294</v>
      </c>
      <c r="B156" s="25" t="str">
        <f>VLOOKUP($A156,Para!$D$1:$E$996,2,FALSE)</f>
        <v>Notre Dame Blue Tigers Leuven</v>
      </c>
      <c r="C156" s="7"/>
      <c r="D156" s="7"/>
      <c r="E156" s="7"/>
      <c r="F156" s="7"/>
      <c r="G156" s="7">
        <v>9</v>
      </c>
      <c r="H156" s="7">
        <v>9</v>
      </c>
      <c r="I156" s="7">
        <v>25</v>
      </c>
      <c r="J156" s="12"/>
      <c r="K156" s="12"/>
      <c r="L156" s="12"/>
      <c r="M156" s="12"/>
      <c r="N156" s="12">
        <v>11</v>
      </c>
      <c r="O156" s="12">
        <v>33</v>
      </c>
      <c r="P156" s="12">
        <v>43</v>
      </c>
    </row>
    <row r="157" spans="1:16" x14ac:dyDescent="0.25">
      <c r="A157" s="25">
        <v>2317</v>
      </c>
      <c r="B157" s="25" t="str">
        <f>VLOOKUP($A157,Para!$D$1:$E$996,2,FALSE)</f>
        <v>DBC Osiris Okapi Aalst</v>
      </c>
      <c r="C157" s="7"/>
      <c r="D157" s="7"/>
      <c r="E157" s="7"/>
      <c r="F157" s="7"/>
      <c r="G157" s="7">
        <v>9</v>
      </c>
      <c r="H157" s="7">
        <v>17</v>
      </c>
      <c r="I157" s="7">
        <v>17</v>
      </c>
      <c r="J157" s="12"/>
      <c r="K157" s="12"/>
      <c r="L157" s="12"/>
      <c r="M157" s="12"/>
      <c r="N157" s="12">
        <v>7</v>
      </c>
      <c r="O157" s="12">
        <v>11</v>
      </c>
      <c r="P157" s="12">
        <v>33</v>
      </c>
    </row>
    <row r="158" spans="1:16" x14ac:dyDescent="0.25">
      <c r="A158" s="25">
        <v>2325</v>
      </c>
      <c r="B158" s="25" t="str">
        <f>VLOOKUP($A158,Para!$D$1:$E$996,2,FALSE)</f>
        <v>BBC Floorcouture Zoersel</v>
      </c>
      <c r="C158" s="7"/>
      <c r="D158" s="7"/>
      <c r="E158" s="7"/>
      <c r="F158" s="7"/>
      <c r="G158" s="7"/>
      <c r="H158" s="7"/>
      <c r="I158" s="7"/>
      <c r="J158" s="12"/>
      <c r="K158" s="12"/>
      <c r="L158" s="12"/>
      <c r="M158" s="12"/>
      <c r="N158" s="12"/>
      <c r="O158" s="12"/>
      <c r="P158" s="12"/>
    </row>
    <row r="159" spans="1:16" x14ac:dyDescent="0.25">
      <c r="A159" s="25">
        <v>2328</v>
      </c>
      <c r="B159" s="25" t="str">
        <f>VLOOKUP($A159,Para!$D$1:$E$996,2,FALSE)</f>
        <v>Bbv Oedelem</v>
      </c>
      <c r="C159" s="7"/>
      <c r="D159" s="7"/>
      <c r="E159" s="7"/>
      <c r="F159" s="7"/>
      <c r="G159" s="7"/>
      <c r="H159" s="7"/>
      <c r="I159" s="7"/>
      <c r="J159" s="12"/>
      <c r="K159" s="12"/>
      <c r="L159" s="12"/>
      <c r="M159" s="12"/>
      <c r="N159" s="12"/>
      <c r="O159" s="12"/>
      <c r="P159" s="12"/>
    </row>
    <row r="160" spans="1:16" x14ac:dyDescent="0.25">
      <c r="A160" s="25">
        <v>2331</v>
      </c>
      <c r="B160" s="25" t="str">
        <f>VLOOKUP($A160,Para!$D$1:$E$996,2,FALSE)</f>
        <v>BBC Rumst</v>
      </c>
      <c r="C160" s="7"/>
      <c r="D160" s="7"/>
      <c r="E160" s="7"/>
      <c r="F160" s="7"/>
      <c r="G160" s="7"/>
      <c r="H160" s="7"/>
      <c r="I160" s="7"/>
      <c r="J160" s="12"/>
      <c r="K160" s="12"/>
      <c r="L160" s="12"/>
      <c r="M160" s="12"/>
      <c r="N160" s="12"/>
      <c r="O160" s="12"/>
      <c r="P160" s="12"/>
    </row>
    <row r="161" spans="1:16" x14ac:dyDescent="0.25">
      <c r="A161" s="25">
        <v>2388</v>
      </c>
      <c r="B161" s="25" t="str">
        <f>VLOOKUP($A161,Para!$D$1:$E$996,2,FALSE)</f>
        <v>Basket Meetjesland</v>
      </c>
      <c r="C161" s="7"/>
      <c r="D161" s="7"/>
      <c r="E161" s="7"/>
      <c r="F161" s="7"/>
      <c r="G161" s="7"/>
      <c r="H161" s="7"/>
      <c r="I161" s="7"/>
      <c r="J161" s="12"/>
      <c r="K161" s="12"/>
      <c r="L161" s="12"/>
      <c r="M161" s="12"/>
      <c r="N161" s="12"/>
      <c r="O161" s="12"/>
      <c r="P161" s="12"/>
    </row>
    <row r="162" spans="1:16" x14ac:dyDescent="0.25">
      <c r="A162" s="25">
        <v>2415</v>
      </c>
      <c r="B162" s="25" t="str">
        <f>VLOOKUP($A162,Para!$D$1:$E$996,2,FALSE)</f>
        <v>Black Sheep Diepenbeek</v>
      </c>
      <c r="C162" s="7"/>
      <c r="D162" s="7"/>
      <c r="E162" s="7"/>
      <c r="F162" s="7"/>
      <c r="G162" s="7"/>
      <c r="H162" s="7"/>
      <c r="I162" s="7"/>
      <c r="J162" s="12"/>
      <c r="K162" s="12"/>
      <c r="L162" s="12"/>
      <c r="M162" s="12"/>
      <c r="N162" s="12"/>
      <c r="O162" s="12"/>
      <c r="P162" s="12"/>
    </row>
    <row r="163" spans="1:16" x14ac:dyDescent="0.25">
      <c r="A163" s="25">
        <v>2423</v>
      </c>
      <c r="B163" s="25" t="str">
        <f>VLOOKUP($A163,Para!$D$1:$E$996,2,FALSE)</f>
        <v>Merchtem Eagles</v>
      </c>
      <c r="C163" s="7">
        <v>13</v>
      </c>
      <c r="D163" s="7"/>
      <c r="E163" s="7"/>
      <c r="F163" s="7"/>
      <c r="G163" s="7"/>
      <c r="H163" s="7"/>
      <c r="I163" s="7"/>
      <c r="J163" s="12"/>
      <c r="K163" s="12"/>
      <c r="L163" s="12">
        <v>49</v>
      </c>
      <c r="M163" s="12">
        <v>49</v>
      </c>
      <c r="N163" s="12"/>
      <c r="O163" s="12"/>
      <c r="P163" s="12"/>
    </row>
    <row r="164" spans="1:16" x14ac:dyDescent="0.25">
      <c r="A164" s="25">
        <v>2432</v>
      </c>
      <c r="B164" s="25" t="str">
        <f>VLOOKUP($A164,Para!$D$1:$E$996,2,FALSE)</f>
        <v>BBC Musketiers Wommelgem</v>
      </c>
      <c r="C164" s="7"/>
      <c r="D164" s="7"/>
      <c r="E164" s="7"/>
      <c r="F164" s="7"/>
      <c r="G164" s="7"/>
      <c r="H164" s="7"/>
      <c r="I164" s="7"/>
      <c r="J164" s="12"/>
      <c r="K164" s="12"/>
      <c r="L164" s="12"/>
      <c r="M164" s="12"/>
      <c r="N164" s="12"/>
      <c r="O164" s="12"/>
      <c r="P164" s="12"/>
    </row>
    <row r="165" spans="1:16" x14ac:dyDescent="0.25">
      <c r="A165" s="25">
        <v>2453</v>
      </c>
      <c r="B165" s="25" t="str">
        <f>VLOOKUP($A165,Para!$D$1:$E$996,2,FALSE)</f>
        <v>BBC Groep Linden Oudenburg</v>
      </c>
      <c r="C165" s="7"/>
      <c r="D165" s="7"/>
      <c r="E165" s="7"/>
      <c r="F165" s="7"/>
      <c r="G165" s="7"/>
      <c r="H165" s="7"/>
      <c r="I165" s="7"/>
      <c r="J165" s="12"/>
      <c r="K165" s="12"/>
      <c r="L165" s="12"/>
      <c r="M165" s="12"/>
      <c r="N165" s="12"/>
      <c r="O165" s="12"/>
      <c r="P165" s="12"/>
    </row>
    <row r="166" spans="1:16" x14ac:dyDescent="0.25">
      <c r="A166" s="25">
        <v>2462</v>
      </c>
      <c r="B166" s="25" t="str">
        <f>VLOOKUP($A166,Para!$D$1:$E$996,2,FALSE)</f>
        <v>BBC Houtem Redwolves</v>
      </c>
      <c r="C166" s="7"/>
      <c r="D166" s="7">
        <v>29</v>
      </c>
      <c r="E166" s="7">
        <v>39</v>
      </c>
      <c r="F166" s="7">
        <v>7</v>
      </c>
      <c r="G166" s="7">
        <v>9</v>
      </c>
      <c r="H166" s="7">
        <v>9</v>
      </c>
      <c r="I166" s="7"/>
      <c r="J166" s="12"/>
      <c r="K166" s="12">
        <v>39</v>
      </c>
      <c r="L166" s="12">
        <v>29</v>
      </c>
      <c r="M166" s="12">
        <v>29</v>
      </c>
      <c r="N166" s="12">
        <v>11</v>
      </c>
      <c r="O166" s="12">
        <v>7</v>
      </c>
      <c r="P166" s="12"/>
    </row>
    <row r="167" spans="1:16" x14ac:dyDescent="0.25">
      <c r="A167" s="25">
        <v>2464</v>
      </c>
      <c r="B167" s="25" t="str">
        <f>VLOOKUP($A167,Para!$D$1:$E$996,2,FALSE)</f>
        <v>Londerzeelse Dunkers</v>
      </c>
      <c r="C167" s="7"/>
      <c r="D167" s="7"/>
      <c r="E167" s="7"/>
      <c r="F167" s="7"/>
      <c r="G167" s="7"/>
      <c r="H167" s="7"/>
      <c r="I167" s="7"/>
      <c r="J167" s="12"/>
      <c r="K167" s="12"/>
      <c r="L167" s="12"/>
      <c r="M167" s="12"/>
      <c r="N167" s="12"/>
      <c r="O167" s="12">
        <v>43</v>
      </c>
      <c r="P167" s="12"/>
    </row>
    <row r="168" spans="1:16" x14ac:dyDescent="0.25">
      <c r="A168" s="25">
        <v>2489</v>
      </c>
      <c r="B168" s="25" t="str">
        <f>VLOOKUP($A168,Para!$D$1:$E$996,2,FALSE)</f>
        <v>Titans Basketball Keerbergen</v>
      </c>
      <c r="C168" s="7"/>
      <c r="D168" s="7"/>
      <c r="E168" s="7"/>
      <c r="F168" s="7"/>
      <c r="G168" s="7"/>
      <c r="H168" s="7"/>
      <c r="I168" s="7"/>
      <c r="J168" s="12"/>
      <c r="K168" s="12"/>
      <c r="L168" s="12"/>
      <c r="M168" s="12"/>
      <c r="N168" s="12"/>
      <c r="O168" s="12"/>
      <c r="P168" s="12"/>
    </row>
    <row r="169" spans="1:16" x14ac:dyDescent="0.25">
      <c r="A169" s="25">
        <v>2492</v>
      </c>
      <c r="B169" s="25" t="str">
        <f>VLOOKUP($A169,Para!$D$1:$E$996,2,FALSE)</f>
        <v>BBC CSS Outdoor Living Ninove</v>
      </c>
      <c r="C169" s="7"/>
      <c r="D169" s="7">
        <v>49</v>
      </c>
      <c r="E169" s="7"/>
      <c r="F169" s="7"/>
      <c r="G169" s="7"/>
      <c r="H169" s="7"/>
      <c r="I169" s="7">
        <v>49</v>
      </c>
      <c r="J169" s="12"/>
      <c r="K169" s="12"/>
      <c r="L169" s="12">
        <v>49</v>
      </c>
      <c r="M169" s="12"/>
      <c r="N169" s="12"/>
      <c r="O169" s="12"/>
      <c r="P169" s="12">
        <v>23</v>
      </c>
    </row>
    <row r="170" spans="1:16" x14ac:dyDescent="0.25">
      <c r="A170" s="25">
        <v>2494</v>
      </c>
      <c r="B170" s="25" t="str">
        <f>VLOOKUP($A170,Para!$D$1:$E$996,2,FALSE)</f>
        <v>B.C. Blue Stars Brugge</v>
      </c>
      <c r="C170" s="7"/>
      <c r="D170" s="7"/>
      <c r="E170" s="7"/>
      <c r="F170" s="7"/>
      <c r="G170" s="7">
        <v>49</v>
      </c>
      <c r="H170" s="7">
        <v>49</v>
      </c>
      <c r="I170" s="7">
        <v>25</v>
      </c>
      <c r="J170" s="12"/>
      <c r="K170" s="12"/>
      <c r="L170" s="12"/>
      <c r="M170" s="12"/>
      <c r="N170" s="12"/>
      <c r="O170" s="12">
        <v>23</v>
      </c>
      <c r="P170" s="12">
        <v>43</v>
      </c>
    </row>
    <row r="171" spans="1:16" x14ac:dyDescent="0.25">
      <c r="A171" s="25">
        <v>2498</v>
      </c>
      <c r="B171" s="25" t="str">
        <f>VLOOKUP($A171,Para!$D$1:$E$996,2,FALSE)</f>
        <v>BBC As</v>
      </c>
      <c r="C171" s="7"/>
      <c r="D171" s="7"/>
      <c r="E171" s="7"/>
      <c r="F171" s="7"/>
      <c r="G171" s="7"/>
      <c r="H171" s="7"/>
      <c r="I171" s="7"/>
      <c r="J171" s="12"/>
      <c r="K171" s="12"/>
      <c r="L171" s="12"/>
      <c r="M171" s="12"/>
      <c r="N171" s="12"/>
      <c r="O171" s="12"/>
      <c r="P171" s="12">
        <v>43</v>
      </c>
    </row>
    <row r="172" spans="1:16" x14ac:dyDescent="0.25">
      <c r="A172" s="25">
        <v>2501</v>
      </c>
      <c r="B172" s="25" t="str">
        <f>VLOOKUP($A172,Para!$D$1:$E$996,2,FALSE)</f>
        <v>Edegemse Basketbalclub</v>
      </c>
      <c r="C172" s="7"/>
      <c r="D172" s="7"/>
      <c r="E172" s="7"/>
      <c r="F172" s="7"/>
      <c r="G172" s="7"/>
      <c r="H172" s="7"/>
      <c r="I172" s="7"/>
      <c r="J172" s="12"/>
      <c r="K172" s="12"/>
      <c r="L172" s="12"/>
      <c r="M172" s="12"/>
      <c r="N172" s="12"/>
      <c r="O172" s="12"/>
      <c r="P172" s="12"/>
    </row>
    <row r="173" spans="1:16" x14ac:dyDescent="0.25">
      <c r="A173" s="25">
        <v>2515</v>
      </c>
      <c r="B173" s="25" t="str">
        <f>VLOOKUP($A173,Para!$D$1:$E$996,2,FALSE)</f>
        <v>De Rode Leeuwen</v>
      </c>
      <c r="C173" s="7"/>
      <c r="D173" s="7"/>
      <c r="E173" s="7"/>
      <c r="F173" s="7"/>
      <c r="G173" s="7"/>
      <c r="H173" s="7"/>
      <c r="I173" s="7">
        <v>49</v>
      </c>
      <c r="J173" s="12"/>
      <c r="K173" s="12"/>
      <c r="L173" s="12"/>
      <c r="M173" s="12"/>
      <c r="N173" s="12"/>
      <c r="O173" s="12"/>
      <c r="P173" s="12">
        <v>43</v>
      </c>
    </row>
    <row r="174" spans="1:16" x14ac:dyDescent="0.25">
      <c r="A174" s="25">
        <v>2527</v>
      </c>
      <c r="B174" s="25" t="str">
        <f>VLOOKUP($A174,Para!$D$1:$E$996,2,FALSE)</f>
        <v>BBC Bazel</v>
      </c>
      <c r="C174" s="7"/>
      <c r="D174" s="7"/>
      <c r="E174" s="7"/>
      <c r="F174" s="7">
        <v>7</v>
      </c>
      <c r="G174" s="7"/>
      <c r="H174" s="7"/>
      <c r="I174" s="7"/>
      <c r="J174" s="12"/>
      <c r="K174" s="12"/>
      <c r="L174" s="12"/>
      <c r="M174" s="12">
        <v>7</v>
      </c>
      <c r="N174" s="12"/>
      <c r="O174" s="12"/>
      <c r="P174" s="12"/>
    </row>
    <row r="175" spans="1:16" x14ac:dyDescent="0.25">
      <c r="A175" s="25">
        <v>2551</v>
      </c>
      <c r="B175" s="25" t="str">
        <f>VLOOKUP($A175,Para!$D$1:$E$996,2,FALSE)</f>
        <v>Red Dragons Huldenberg</v>
      </c>
      <c r="C175" s="7"/>
      <c r="D175" s="7"/>
      <c r="E175" s="7"/>
      <c r="F175" s="7"/>
      <c r="G175" s="7"/>
      <c r="H175" s="7"/>
      <c r="I175" s="7"/>
      <c r="J175" s="12"/>
      <c r="K175" s="12"/>
      <c r="L175" s="12"/>
      <c r="M175" s="12"/>
      <c r="N175" s="12"/>
      <c r="O175" s="12"/>
      <c r="P175" s="12"/>
    </row>
    <row r="176" spans="1:16" x14ac:dyDescent="0.25">
      <c r="A176" s="25">
        <v>2572</v>
      </c>
      <c r="B176" s="25" t="str">
        <f>VLOOKUP($A176,Para!$D$1:$E$996,2,FALSE)</f>
        <v>Vriendenhof Walem</v>
      </c>
      <c r="C176" s="7"/>
      <c r="D176" s="7"/>
      <c r="E176" s="7"/>
      <c r="F176" s="7"/>
      <c r="G176" s="7"/>
      <c r="H176" s="7"/>
      <c r="I176" s="7"/>
      <c r="J176" s="12"/>
      <c r="K176" s="12"/>
      <c r="L176" s="12"/>
      <c r="M176" s="12"/>
      <c r="N176" s="12"/>
      <c r="O176" s="12"/>
      <c r="P176" s="12"/>
    </row>
    <row r="177" spans="1:16" x14ac:dyDescent="0.25">
      <c r="A177" s="25">
        <v>2575</v>
      </c>
      <c r="B177" s="25" t="str">
        <f>VLOOKUP($A177,Para!$D$1:$E$996,2,FALSE)</f>
        <v>BBC Hotshots Destelbergen</v>
      </c>
      <c r="C177" s="7"/>
      <c r="D177" s="7"/>
      <c r="E177" s="7"/>
      <c r="F177" s="7"/>
      <c r="G177" s="7"/>
      <c r="H177" s="7"/>
      <c r="I177" s="7"/>
      <c r="J177" s="12"/>
      <c r="K177" s="12"/>
      <c r="L177" s="12"/>
      <c r="M177" s="12"/>
      <c r="N177" s="12"/>
      <c r="O177" s="12"/>
      <c r="P177" s="12"/>
    </row>
    <row r="178" spans="1:16" x14ac:dyDescent="0.25">
      <c r="A178" s="25">
        <v>2580</v>
      </c>
      <c r="B178" s="25" t="str">
        <f>VLOOKUP($A178,Para!$D$1:$E$996,2,FALSE)</f>
        <v>Dino Brussels</v>
      </c>
      <c r="C178" s="7">
        <v>35</v>
      </c>
      <c r="D178" s="7"/>
      <c r="E178" s="7"/>
      <c r="F178" s="7"/>
      <c r="G178" s="7"/>
      <c r="H178" s="7">
        <v>49</v>
      </c>
      <c r="I178" s="7"/>
      <c r="J178" s="12"/>
      <c r="K178" s="12">
        <v>49</v>
      </c>
      <c r="L178" s="12"/>
      <c r="M178" s="12"/>
      <c r="N178" s="12">
        <v>43</v>
      </c>
      <c r="O178" s="12"/>
      <c r="P178" s="12"/>
    </row>
    <row r="179" spans="1:16" x14ac:dyDescent="0.25">
      <c r="A179" s="25">
        <v>2594</v>
      </c>
      <c r="B179" s="25" t="str">
        <f>VLOOKUP($A179,Para!$D$1:$E$996,2,FALSE)</f>
        <v>Jeugdbasket Scaldis Zwevegem</v>
      </c>
      <c r="C179" s="7"/>
      <c r="D179" s="7"/>
      <c r="E179" s="7"/>
      <c r="F179" s="7"/>
      <c r="G179" s="7"/>
      <c r="H179" s="7"/>
      <c r="I179" s="7"/>
      <c r="J179" s="12"/>
      <c r="K179" s="12"/>
      <c r="L179" s="12"/>
      <c r="M179" s="12"/>
      <c r="N179" s="12"/>
      <c r="O179" s="12"/>
      <c r="P179" s="12"/>
    </row>
    <row r="180" spans="1:16" x14ac:dyDescent="0.25">
      <c r="A180" s="25">
        <v>2595</v>
      </c>
      <c r="B180" s="25" t="str">
        <f>VLOOKUP($A180,Para!$D$1:$E$996,2,FALSE)</f>
        <v>Amon Jeugd Gentson</v>
      </c>
      <c r="C180" s="7">
        <v>27</v>
      </c>
      <c r="D180" s="7">
        <v>7</v>
      </c>
      <c r="E180" s="7">
        <v>1</v>
      </c>
      <c r="F180" s="7">
        <v>13</v>
      </c>
      <c r="G180" s="7">
        <v>1</v>
      </c>
      <c r="H180" s="7">
        <v>1</v>
      </c>
      <c r="I180" s="7">
        <v>1</v>
      </c>
      <c r="J180" s="12">
        <v>1</v>
      </c>
      <c r="K180" s="12">
        <v>7</v>
      </c>
      <c r="L180" s="12">
        <v>13</v>
      </c>
      <c r="M180" s="12">
        <v>13</v>
      </c>
      <c r="N180" s="12">
        <v>1</v>
      </c>
      <c r="O180" s="12">
        <v>1</v>
      </c>
      <c r="P180" s="12">
        <v>1</v>
      </c>
    </row>
    <row r="181" spans="1:16" x14ac:dyDescent="0.25">
      <c r="A181" s="25">
        <v>2598</v>
      </c>
      <c r="B181" s="25" t="str">
        <f>VLOOKUP($A181,Para!$D$1:$E$996,2,FALSE)</f>
        <v>KYD Kortenberg Young Devils</v>
      </c>
      <c r="C181" s="7">
        <v>43</v>
      </c>
      <c r="D181" s="7"/>
      <c r="E181" s="7"/>
      <c r="F181" s="7"/>
      <c r="G181" s="7"/>
      <c r="H181" s="7"/>
      <c r="I181" s="7"/>
      <c r="J181" s="12">
        <v>43</v>
      </c>
      <c r="K181" s="12"/>
      <c r="L181" s="12"/>
      <c r="M181" s="12"/>
      <c r="N181" s="12"/>
      <c r="O181" s="12"/>
      <c r="P181" s="12"/>
    </row>
    <row r="182" spans="1:16" x14ac:dyDescent="0.25">
      <c r="A182" s="25">
        <v>2599</v>
      </c>
      <c r="B182" s="25" t="str">
        <f>VLOOKUP($A182,Para!$D$1:$E$996,2,FALSE)</f>
        <v>Femina Habac Sint-Truiden</v>
      </c>
      <c r="C182" s="7"/>
      <c r="D182" s="7"/>
      <c r="E182" s="7"/>
      <c r="F182" s="7"/>
      <c r="G182" s="7">
        <v>17</v>
      </c>
      <c r="H182" s="7">
        <v>9</v>
      </c>
      <c r="I182" s="7">
        <v>17</v>
      </c>
      <c r="J182" s="12"/>
      <c r="K182" s="12"/>
      <c r="L182" s="12"/>
      <c r="M182" s="12"/>
      <c r="N182" s="12">
        <v>11</v>
      </c>
      <c r="O182" s="12">
        <v>11</v>
      </c>
      <c r="P182" s="12">
        <v>7</v>
      </c>
    </row>
    <row r="183" spans="1:16" x14ac:dyDescent="0.25">
      <c r="A183" s="25">
        <v>2602</v>
      </c>
      <c r="B183" s="25" t="str">
        <f>VLOOKUP($A183,Para!$D$1:$E$996,2,FALSE)</f>
        <v>Basket Houthalen</v>
      </c>
      <c r="C183" s="7"/>
      <c r="D183" s="7"/>
      <c r="E183" s="7">
        <v>49</v>
      </c>
      <c r="F183" s="7">
        <v>29</v>
      </c>
      <c r="G183" s="7">
        <v>1</v>
      </c>
      <c r="H183" s="7">
        <v>1</v>
      </c>
      <c r="I183" s="7"/>
      <c r="J183" s="12"/>
      <c r="K183" s="12"/>
      <c r="L183" s="12"/>
      <c r="M183" s="12">
        <v>49</v>
      </c>
      <c r="N183" s="12">
        <v>7</v>
      </c>
      <c r="O183" s="12">
        <v>11</v>
      </c>
      <c r="P183" s="12">
        <v>7</v>
      </c>
    </row>
    <row r="184" spans="1:16" x14ac:dyDescent="0.25">
      <c r="A184" s="25">
        <v>2610</v>
      </c>
      <c r="B184" s="25" t="str">
        <f>VLOOKUP($A184,Para!$D$1:$E$996,2,FALSE)</f>
        <v>Boortmeerbeek &amp; Berg Bulldogs</v>
      </c>
      <c r="C184" s="7"/>
      <c r="D184" s="7"/>
      <c r="E184" s="7"/>
      <c r="F184" s="7"/>
      <c r="G184" s="7"/>
      <c r="H184" s="7"/>
      <c r="I184" s="7"/>
      <c r="J184" s="12"/>
      <c r="K184" s="12"/>
      <c r="L184" s="12"/>
      <c r="M184" s="12">
        <v>49</v>
      </c>
      <c r="N184" s="12"/>
      <c r="O184" s="12"/>
      <c r="P184" s="12"/>
    </row>
    <row r="185" spans="1:16" x14ac:dyDescent="0.25">
      <c r="A185" s="25">
        <v>2614</v>
      </c>
      <c r="B185" s="25" t="str">
        <f>VLOOKUP($A185,Para!$D$1:$E$996,2,FALSE)</f>
        <v>Basket SKT Ieper</v>
      </c>
      <c r="C185" s="7">
        <v>27</v>
      </c>
      <c r="D185" s="7">
        <v>7</v>
      </c>
      <c r="E185" s="7">
        <v>1</v>
      </c>
      <c r="F185" s="7">
        <v>39</v>
      </c>
      <c r="G185" s="7">
        <v>9</v>
      </c>
      <c r="H185" s="7">
        <v>25</v>
      </c>
      <c r="I185" s="7"/>
      <c r="J185" s="12">
        <v>13</v>
      </c>
      <c r="K185" s="12">
        <v>7</v>
      </c>
      <c r="L185" s="12">
        <v>39</v>
      </c>
      <c r="M185" s="12">
        <v>39</v>
      </c>
      <c r="N185" s="12">
        <v>33</v>
      </c>
      <c r="O185" s="12">
        <v>11</v>
      </c>
      <c r="P185" s="12">
        <v>43</v>
      </c>
    </row>
    <row r="186" spans="1:16" x14ac:dyDescent="0.25">
      <c r="A186" s="25">
        <v>2626</v>
      </c>
      <c r="B186" s="25" t="str">
        <f>VLOOKUP($A186,Para!$D$1:$E$996,2,FALSE)</f>
        <v>Carrefour Market Basket Blankenberge</v>
      </c>
      <c r="C186" s="7"/>
      <c r="D186" s="7">
        <v>29</v>
      </c>
      <c r="E186" s="7">
        <v>1</v>
      </c>
      <c r="F186" s="7">
        <v>1</v>
      </c>
      <c r="G186" s="7"/>
      <c r="H186" s="7"/>
      <c r="I186" s="7"/>
      <c r="J186" s="12"/>
      <c r="K186" s="12">
        <v>39</v>
      </c>
      <c r="L186" s="12">
        <v>13</v>
      </c>
      <c r="M186" s="12">
        <v>13</v>
      </c>
      <c r="N186" s="12"/>
      <c r="O186" s="12">
        <v>43</v>
      </c>
      <c r="P186" s="12"/>
    </row>
    <row r="187" spans="1:16" x14ac:dyDescent="0.25">
      <c r="A187" s="25">
        <v>5002</v>
      </c>
      <c r="B187" s="25" t="str">
        <f>VLOOKUP($A187,Para!$D$1:$E$996,2,FALSE)</f>
        <v>Willibies Antwerpen</v>
      </c>
      <c r="C187" s="7"/>
      <c r="D187" s="7"/>
      <c r="E187" s="7"/>
      <c r="F187" s="7"/>
      <c r="G187" s="7"/>
      <c r="H187" s="7"/>
      <c r="I187" s="7"/>
      <c r="J187" s="12"/>
      <c r="K187" s="12">
        <v>49</v>
      </c>
      <c r="L187" s="12">
        <v>49</v>
      </c>
      <c r="M187" s="12">
        <v>49</v>
      </c>
      <c r="N187" s="12"/>
      <c r="O187" s="12"/>
      <c r="P187" s="12"/>
    </row>
    <row r="188" spans="1:16" x14ac:dyDescent="0.25">
      <c r="A188" s="25">
        <v>5004</v>
      </c>
      <c r="B188" s="25" t="str">
        <f>VLOOKUP($A188,Para!$D$1:$E$996,2,FALSE)</f>
        <v>Avanti Brugge Dames</v>
      </c>
      <c r="C188" s="7"/>
      <c r="E188" s="7"/>
      <c r="F188" s="7"/>
      <c r="G188" s="7">
        <v>9</v>
      </c>
      <c r="H188" s="7">
        <v>49</v>
      </c>
      <c r="I188" s="7">
        <v>9</v>
      </c>
      <c r="J188" s="12"/>
      <c r="L188" s="12"/>
      <c r="M188" s="12"/>
      <c r="N188" s="12">
        <v>23</v>
      </c>
      <c r="O188" s="12">
        <v>33</v>
      </c>
      <c r="P188" s="12"/>
    </row>
    <row r="189" spans="1:16" x14ac:dyDescent="0.25">
      <c r="A189" s="25">
        <v>5005</v>
      </c>
      <c r="B189" s="25" t="str">
        <f>VLOOKUP($A189,Para!$D$1:$E$996,2,FALSE)</f>
        <v>Basket Groot Zemst</v>
      </c>
      <c r="C189" s="7"/>
      <c r="D189" s="7"/>
      <c r="E189" s="7"/>
      <c r="F189" s="7"/>
      <c r="G189" s="7"/>
      <c r="H189" s="7"/>
      <c r="I189" s="7">
        <v>49</v>
      </c>
      <c r="J189" s="12"/>
      <c r="K189" s="12"/>
      <c r="L189" s="12"/>
      <c r="M189" s="12"/>
      <c r="N189" s="12"/>
      <c r="O189" s="12"/>
      <c r="P189" s="12">
        <v>43</v>
      </c>
    </row>
    <row r="190" spans="1:16" x14ac:dyDescent="0.25">
      <c r="A190" s="25">
        <v>5007</v>
      </c>
      <c r="B190" s="25" t="str">
        <f>VLOOKUP($A190,Para!$D$1:$E$996,2,FALSE)</f>
        <v>BC Delrue JP Oostende</v>
      </c>
      <c r="C190" s="7"/>
      <c r="D190" s="7"/>
      <c r="E190" s="7"/>
      <c r="F190" s="7"/>
      <c r="G190" s="7"/>
      <c r="H190" s="7"/>
      <c r="I190" s="7"/>
      <c r="J190" s="12"/>
      <c r="K190" s="12"/>
      <c r="L190" s="12"/>
      <c r="M190" s="12"/>
      <c r="N190" s="12"/>
      <c r="O190" s="12"/>
      <c r="P190" s="12"/>
    </row>
    <row r="191" spans="1:16" x14ac:dyDescent="0.25">
      <c r="A191" s="25">
        <v>5009</v>
      </c>
      <c r="B191" s="25" t="str">
        <f>VLOOKUP($A191,Para!$D$1:$E$996,2,FALSE)</f>
        <v>Koninklijke Basket Avelgem</v>
      </c>
      <c r="C191" s="7"/>
      <c r="D191" s="7"/>
      <c r="E191" s="7"/>
      <c r="F191" s="7"/>
      <c r="G191" s="7"/>
      <c r="H191" s="7"/>
      <c r="I191" s="7"/>
      <c r="J191" s="12"/>
      <c r="K191" s="12"/>
      <c r="L191" s="12"/>
      <c r="M191" s="12"/>
      <c r="N191" s="12"/>
      <c r="O191" s="12"/>
      <c r="P191" s="12"/>
    </row>
    <row r="192" spans="1:16" x14ac:dyDescent="0.25">
      <c r="A192" s="25">
        <v>5010</v>
      </c>
      <c r="B192" s="25" t="str">
        <f>VLOOKUP($A192,Para!$D$1:$E$996,2,FALSE)</f>
        <v>Fenics Leuven BBC</v>
      </c>
      <c r="C192" s="7"/>
      <c r="D192" s="7"/>
      <c r="E192" s="7"/>
      <c r="F192" s="7"/>
      <c r="G192" s="7"/>
      <c r="H192" s="7"/>
      <c r="I192" s="7"/>
      <c r="J192" s="12"/>
      <c r="K192" s="12"/>
      <c r="L192" s="12"/>
      <c r="M192" s="12"/>
      <c r="N192" s="12"/>
      <c r="O192" s="12"/>
      <c r="P192" s="12"/>
    </row>
    <row r="193" spans="1:16" x14ac:dyDescent="0.25">
      <c r="A193" s="25">
        <v>5014</v>
      </c>
      <c r="B193" s="25" t="str">
        <f>VLOOKUP($A193,Para!$D$1:$E$996,2,FALSE)</f>
        <v>BBC Feniks Futuria Gent</v>
      </c>
      <c r="C193" s="7"/>
      <c r="D193" s="7"/>
      <c r="E193" s="7"/>
      <c r="F193" s="7"/>
      <c r="G193" s="7"/>
      <c r="H193" s="7"/>
      <c r="I193" s="7"/>
      <c r="J193" s="12"/>
      <c r="K193" s="12"/>
      <c r="L193" s="12"/>
      <c r="M193" s="12"/>
      <c r="N193" s="12"/>
      <c r="O193" s="12"/>
      <c r="P193" s="12"/>
    </row>
    <row r="194" spans="1:16" x14ac:dyDescent="0.25">
      <c r="A194" s="25">
        <v>5015</v>
      </c>
      <c r="B194" s="25" t="str">
        <f>VLOOKUP($A194,Para!$D$1:$E$996,2,FALSE)</f>
        <v>Hageland United</v>
      </c>
      <c r="C194" s="7"/>
      <c r="D194" s="7"/>
      <c r="E194" s="7"/>
      <c r="F194" s="7"/>
      <c r="G194" s="7"/>
      <c r="H194" s="7"/>
      <c r="I194" s="7"/>
      <c r="J194" s="12"/>
      <c r="K194" s="12"/>
      <c r="L194" s="12">
        <v>49</v>
      </c>
      <c r="M194" s="12">
        <v>49</v>
      </c>
      <c r="N194" s="12"/>
      <c r="O194" s="12">
        <v>43</v>
      </c>
      <c r="P194" s="12">
        <v>43</v>
      </c>
    </row>
    <row r="195" spans="1:16" x14ac:dyDescent="0.25">
      <c r="A195" s="25">
        <v>5017</v>
      </c>
      <c r="B195" s="25" t="str">
        <f>VLOOKUP($A195,Para!$D$1:$E$996,2,FALSE)</f>
        <v>Bavi Vilvoorde</v>
      </c>
      <c r="C195" s="7">
        <v>1</v>
      </c>
      <c r="D195" s="7">
        <v>13</v>
      </c>
      <c r="E195" s="7">
        <v>7</v>
      </c>
      <c r="F195" s="7">
        <v>7</v>
      </c>
      <c r="G195" s="7"/>
      <c r="H195" s="7"/>
      <c r="I195" s="7"/>
      <c r="J195" s="12">
        <v>1</v>
      </c>
      <c r="K195" s="12">
        <v>1</v>
      </c>
      <c r="L195" s="12">
        <v>1</v>
      </c>
      <c r="M195" s="12">
        <v>1</v>
      </c>
      <c r="N195" s="12"/>
      <c r="O195" s="12"/>
      <c r="P195" s="12"/>
    </row>
    <row r="196" spans="1:16" x14ac:dyDescent="0.25">
      <c r="A196" s="25">
        <v>5018</v>
      </c>
      <c r="B196" s="25" t="str">
        <f>VLOOKUP($A196,Para!$D$1:$E$996,2,FALSE)</f>
        <v>BBC P Heuvelland</v>
      </c>
      <c r="C196" s="7"/>
      <c r="D196" s="7"/>
      <c r="E196" s="7"/>
      <c r="F196" s="7"/>
      <c r="G196" s="7"/>
      <c r="H196" s="7"/>
      <c r="I196" s="7"/>
      <c r="J196" s="12"/>
      <c r="K196" s="12"/>
      <c r="L196" s="12"/>
      <c r="M196" s="12"/>
      <c r="N196" s="12"/>
      <c r="O196" s="12"/>
      <c r="P196" s="12"/>
    </row>
    <row r="197" spans="1:16" x14ac:dyDescent="0.25">
      <c r="A197" s="25">
        <v>5021</v>
      </c>
      <c r="B197" s="25" t="str">
        <f>VLOOKUP($A197,Para!$D$1:$E$996,2,FALSE)</f>
        <v>Molenbeek Rebels Basketball</v>
      </c>
      <c r="C197" s="7"/>
      <c r="D197" s="7"/>
      <c r="E197" s="7"/>
      <c r="F197" s="7"/>
      <c r="G197" s="7"/>
      <c r="H197" s="7">
        <v>25</v>
      </c>
      <c r="I197" s="7"/>
      <c r="J197" s="12"/>
      <c r="K197" s="12"/>
      <c r="L197" s="12"/>
      <c r="M197" s="12"/>
      <c r="N197" s="12">
        <v>43</v>
      </c>
      <c r="O197" s="12"/>
      <c r="P197" s="12">
        <v>43</v>
      </c>
    </row>
    <row r="198" spans="1:16" x14ac:dyDescent="0.25">
      <c r="A198" s="25">
        <v>5022</v>
      </c>
      <c r="B198" s="25" t="str">
        <f>VLOOKUP($A198,Para!$D$1:$E$996,2,FALSE)</f>
        <v>Holstra WINGS Wevelgem-Moorsele</v>
      </c>
      <c r="C198" s="7">
        <v>27</v>
      </c>
      <c r="D198" s="7">
        <v>39</v>
      </c>
      <c r="E198" s="7">
        <v>13</v>
      </c>
      <c r="F198" s="7">
        <v>49</v>
      </c>
      <c r="G198" s="7">
        <v>49</v>
      </c>
      <c r="H198" s="7">
        <v>9</v>
      </c>
      <c r="I198" s="7"/>
      <c r="J198" s="12">
        <v>27</v>
      </c>
      <c r="K198" s="12">
        <v>29</v>
      </c>
      <c r="L198" s="12">
        <v>39</v>
      </c>
      <c r="M198" s="12">
        <v>7</v>
      </c>
      <c r="N198" s="12">
        <v>43</v>
      </c>
      <c r="O198" s="12">
        <v>11</v>
      </c>
      <c r="P198" s="12"/>
    </row>
    <row r="199" spans="1:16" x14ac:dyDescent="0.25">
      <c r="A199" s="25">
        <v>5025</v>
      </c>
      <c r="B199" s="25" t="str">
        <f>VLOOKUP($A199,Para!$D$1:$E$996,2,FALSE)</f>
        <v>Bree Basket</v>
      </c>
      <c r="C199" s="7">
        <v>35</v>
      </c>
      <c r="D199" s="7"/>
      <c r="E199" s="7"/>
      <c r="F199" s="7">
        <v>39</v>
      </c>
      <c r="G199" s="7"/>
      <c r="H199" s="7"/>
      <c r="I199" s="7"/>
      <c r="J199" s="12"/>
      <c r="K199" s="12"/>
      <c r="L199" s="12"/>
      <c r="M199" s="12">
        <v>49</v>
      </c>
      <c r="N199" s="12"/>
      <c r="O199" s="12"/>
      <c r="P199" s="12"/>
    </row>
    <row r="200" spans="1:16" x14ac:dyDescent="0.25">
      <c r="A200" s="25">
        <v>5028</v>
      </c>
      <c r="B200" s="25" t="str">
        <f>VLOOKUP($A200,Para!$D$1:$E$996,2,FALSE)</f>
        <v>Elite Academy Antwerp</v>
      </c>
      <c r="C200" s="7">
        <v>27</v>
      </c>
      <c r="D200" s="7">
        <v>29</v>
      </c>
      <c r="E200" s="7">
        <v>39</v>
      </c>
      <c r="F200" s="7">
        <v>13</v>
      </c>
      <c r="G200" s="7"/>
      <c r="H200" s="7"/>
      <c r="I200" s="7"/>
      <c r="J200" s="12">
        <v>13</v>
      </c>
      <c r="K200" s="12">
        <v>39</v>
      </c>
      <c r="L200" s="12">
        <v>13</v>
      </c>
      <c r="M200" s="12">
        <v>13</v>
      </c>
      <c r="N200" s="12"/>
      <c r="O200" s="12"/>
      <c r="P200" s="12"/>
    </row>
    <row r="201" spans="1:16" x14ac:dyDescent="0.25">
      <c r="A201" s="25">
        <v>5030</v>
      </c>
      <c r="B201" s="25" t="str">
        <f>VLOOKUP($A201,Para!$D$1:$E$996,2,FALSE)</f>
        <v>BBC Erembodegem</v>
      </c>
      <c r="C201" s="7">
        <v>43</v>
      </c>
      <c r="D201" s="7">
        <v>49</v>
      </c>
      <c r="E201" s="7">
        <v>29</v>
      </c>
      <c r="F201" s="7">
        <v>29</v>
      </c>
      <c r="G201" s="7"/>
      <c r="H201" s="7"/>
      <c r="I201" s="7"/>
      <c r="J201" s="12">
        <v>43</v>
      </c>
      <c r="K201" s="12">
        <v>49</v>
      </c>
      <c r="L201" s="12">
        <v>49</v>
      </c>
      <c r="M201" s="12">
        <v>49</v>
      </c>
      <c r="N201" s="12"/>
      <c r="O201" s="12"/>
      <c r="P201" s="12">
        <v>11</v>
      </c>
    </row>
    <row r="202" spans="1:16" x14ac:dyDescent="0.25">
      <c r="A202" s="25">
        <v>5031</v>
      </c>
      <c r="B202" s="25" t="str">
        <f>VLOOKUP($A202,Para!$D$1:$E$996,2,FALSE)</f>
        <v>BBC Zulte-Leiestreek</v>
      </c>
      <c r="C202" s="7"/>
      <c r="D202" s="4">
        <v>13</v>
      </c>
      <c r="E202" s="7">
        <v>29</v>
      </c>
      <c r="F202" s="7"/>
      <c r="G202" s="7"/>
      <c r="H202" s="7"/>
      <c r="I202" s="7"/>
      <c r="J202" s="12"/>
      <c r="L202" s="12"/>
      <c r="M202" s="12"/>
      <c r="N202" s="12"/>
      <c r="O202" s="12"/>
      <c r="P202" s="12"/>
    </row>
    <row r="203" spans="1:16" x14ac:dyDescent="0.25">
      <c r="A203" s="25">
        <v>5032</v>
      </c>
      <c r="B203" s="25" t="str">
        <f>VLOOKUP($A203,Para!$D$1:$E$996,2,FALSE)</f>
        <v>BC Vagant Kortrijk</v>
      </c>
      <c r="C203" s="7"/>
      <c r="D203" s="7"/>
      <c r="E203" s="7"/>
      <c r="F203" s="7"/>
      <c r="G203" s="7"/>
      <c r="H203" s="7"/>
      <c r="I203" s="7"/>
      <c r="J203" s="12"/>
      <c r="K203" s="12"/>
      <c r="L203" s="12"/>
      <c r="M203" s="12"/>
      <c r="N203" s="12"/>
      <c r="O203" s="12"/>
      <c r="P203" s="12"/>
    </row>
    <row r="204" spans="1:16" x14ac:dyDescent="0.25">
      <c r="A204" s="25">
        <v>5035</v>
      </c>
      <c r="B204" s="25" t="str">
        <f>VLOOKUP($A204,Para!$D$1:$E$996,2,FALSE)</f>
        <v>Hubo Limburg United</v>
      </c>
      <c r="C204" s="7"/>
      <c r="D204" s="7">
        <v>7</v>
      </c>
      <c r="E204" s="7">
        <v>13</v>
      </c>
      <c r="F204" s="7">
        <v>1</v>
      </c>
      <c r="G204" s="7"/>
      <c r="H204" s="7"/>
      <c r="I204" s="7"/>
      <c r="J204" s="12">
        <v>13</v>
      </c>
      <c r="K204" s="12">
        <v>1</v>
      </c>
      <c r="L204" s="12">
        <v>7</v>
      </c>
      <c r="M204" s="12">
        <v>1</v>
      </c>
      <c r="N204" s="12"/>
      <c r="O204" s="12"/>
      <c r="P204" s="12"/>
    </row>
    <row r="205" spans="1:16" x14ac:dyDescent="0.25">
      <c r="A205" s="25">
        <v>5036</v>
      </c>
      <c r="B205" s="25" t="str">
        <f>VLOOKUP($A205,Para!$D$1:$E$996,2,FALSE)</f>
        <v>WIZ Basket Leuven</v>
      </c>
      <c r="C205" s="7"/>
      <c r="D205" s="7"/>
      <c r="E205" s="7"/>
      <c r="F205" s="7"/>
      <c r="G205" s="7"/>
      <c r="H205" s="7"/>
      <c r="I205" s="7"/>
      <c r="J205" s="12"/>
      <c r="K205" s="12"/>
      <c r="L205" s="12"/>
      <c r="M205" s="12"/>
      <c r="N205" s="12"/>
      <c r="O205" s="12"/>
      <c r="P205" s="12"/>
    </row>
    <row r="206" spans="1:16" x14ac:dyDescent="0.25">
      <c r="A206" s="25">
        <v>5038</v>
      </c>
      <c r="B206" s="25" t="str">
        <f>VLOOKUP($A206,Para!$D$1:$E$996,2,FALSE)</f>
        <v>Basketbal Club Vikings Lede</v>
      </c>
      <c r="C206" s="7"/>
      <c r="D206" s="7"/>
      <c r="E206" s="7"/>
      <c r="F206" s="7"/>
      <c r="G206" s="7"/>
      <c r="H206" s="7"/>
      <c r="I206" s="7"/>
      <c r="J206" s="12"/>
      <c r="K206" s="12"/>
      <c r="L206" s="12"/>
      <c r="M206" s="12"/>
      <c r="N206" s="12"/>
      <c r="O206" s="12"/>
      <c r="P206" s="12"/>
    </row>
    <row r="207" spans="1:16" x14ac:dyDescent="0.25">
      <c r="A207" s="25">
        <v>5039</v>
      </c>
      <c r="B207" s="25" t="str">
        <f>VLOOKUP($A207,Para!$D$1:$E$996,2,FALSE)</f>
        <v>Phantoms Basket Boom</v>
      </c>
      <c r="C207" s="7">
        <v>13</v>
      </c>
      <c r="D207" s="7">
        <v>13</v>
      </c>
      <c r="E207" s="7">
        <v>13</v>
      </c>
      <c r="F207" s="7">
        <v>13</v>
      </c>
      <c r="G207" s="7">
        <v>1</v>
      </c>
      <c r="H207" s="7">
        <v>1</v>
      </c>
      <c r="I207" s="7">
        <v>1</v>
      </c>
      <c r="J207" s="12">
        <v>7</v>
      </c>
      <c r="K207" s="12">
        <v>7</v>
      </c>
      <c r="L207" s="12">
        <v>7</v>
      </c>
      <c r="M207" s="12">
        <v>39</v>
      </c>
      <c r="N207" s="12">
        <v>1</v>
      </c>
      <c r="O207" s="12">
        <v>1</v>
      </c>
      <c r="P207" s="12">
        <v>1</v>
      </c>
    </row>
    <row r="208" spans="1:16" x14ac:dyDescent="0.25">
      <c r="A208" s="25">
        <v>5041</v>
      </c>
      <c r="B208" s="25" t="str">
        <f>VLOOKUP($A208,Para!$D$1:$E$996,2,FALSE)</f>
        <v>Antwerp Wolf Pack</v>
      </c>
      <c r="C208" s="7"/>
      <c r="D208" s="7">
        <v>49</v>
      </c>
      <c r="E208" s="7">
        <v>49</v>
      </c>
      <c r="F208" s="7"/>
      <c r="G208" s="7">
        <v>25</v>
      </c>
      <c r="H208" s="7"/>
      <c r="I208" s="7"/>
      <c r="J208" s="12"/>
      <c r="K208" s="12">
        <v>49</v>
      </c>
      <c r="L208" s="12">
        <v>49</v>
      </c>
      <c r="M208" s="12"/>
      <c r="N208" s="12">
        <v>23</v>
      </c>
      <c r="O208" s="12">
        <v>43</v>
      </c>
      <c r="P208" s="12"/>
    </row>
    <row r="209" spans="1:16" x14ac:dyDescent="0.25">
      <c r="A209" s="25">
        <v>5042</v>
      </c>
      <c r="B209" s="25" t="str">
        <f>VLOOKUP($A209,Para!$D$1:$E$996,2,FALSE)</f>
        <v>Strombeek Beavers Wemmel Basket Club</v>
      </c>
      <c r="D209" s="7"/>
      <c r="E209" s="7"/>
      <c r="F209" s="7"/>
      <c r="G209" s="7"/>
      <c r="H209" s="7"/>
      <c r="I209" s="7"/>
      <c r="K209" s="12"/>
      <c r="L209" s="12"/>
      <c r="M209" s="12"/>
      <c r="N209" s="12"/>
      <c r="O209" s="12"/>
      <c r="P209" s="12"/>
    </row>
    <row r="210" spans="1:16" x14ac:dyDescent="0.25">
      <c r="A210" s="25">
        <v>5048</v>
      </c>
      <c r="B210" s="25" t="str">
        <f>VLOOKUP($A210,Para!$D$1:$E$996,2,FALSE)</f>
        <v>BBC Lions Gent</v>
      </c>
      <c r="C210" s="7"/>
      <c r="D210" s="7"/>
      <c r="E210" s="7"/>
      <c r="F210" s="7"/>
      <c r="G210" s="7"/>
      <c r="H210" s="7"/>
      <c r="I210" s="7"/>
      <c r="J210" s="12"/>
      <c r="K210" s="12"/>
      <c r="L210" s="12"/>
      <c r="M210" s="12"/>
      <c r="N210" s="12"/>
      <c r="O210" s="12"/>
      <c r="P210" s="12"/>
    </row>
    <row r="211" spans="1:16" x14ac:dyDescent="0.25">
      <c r="A211" s="25">
        <v>5049</v>
      </c>
      <c r="B211" s="25" t="str">
        <f>VLOOKUP($A211,Para!$D$1:$E$996,2,FALSE)</f>
        <v>Avanti Brugge 2015</v>
      </c>
      <c r="C211" s="7">
        <v>13</v>
      </c>
      <c r="D211" s="7">
        <v>13</v>
      </c>
      <c r="E211" s="7">
        <v>29</v>
      </c>
      <c r="F211" s="7">
        <v>29</v>
      </c>
      <c r="G211" s="7"/>
      <c r="H211" s="7"/>
      <c r="I211" s="7"/>
      <c r="J211" s="12">
        <v>13</v>
      </c>
      <c r="K211" s="12">
        <v>13</v>
      </c>
      <c r="L211" s="12">
        <v>29</v>
      </c>
      <c r="M211" s="12">
        <v>1</v>
      </c>
      <c r="N211" s="12"/>
      <c r="O211" s="12"/>
      <c r="P211" s="12"/>
    </row>
    <row r="212" spans="1:16" x14ac:dyDescent="0.25">
      <c r="A212" s="25">
        <v>5050</v>
      </c>
      <c r="B212" s="25" t="str">
        <f>VLOOKUP($A212,Para!$D$1:$E$996,2,FALSE)</f>
        <v>Hove Rabbits</v>
      </c>
      <c r="C212" s="7"/>
      <c r="D212" s="7"/>
      <c r="E212" s="7"/>
      <c r="F212" s="7"/>
      <c r="G212" s="7"/>
      <c r="H212" s="7"/>
      <c r="I212" s="7"/>
      <c r="J212" s="12"/>
      <c r="K212" s="12"/>
      <c r="L212" s="12"/>
      <c r="M212" s="12"/>
      <c r="N212" s="12"/>
      <c r="O212" s="12"/>
      <c r="P212" s="12"/>
    </row>
    <row r="213" spans="1:16" x14ac:dyDescent="0.25">
      <c r="A213" s="25">
        <v>5053</v>
      </c>
      <c r="B213" s="25" t="str">
        <f>VLOOKUP($A213,Para!$D$1:$E$996,2,FALSE)</f>
        <v>Wapper vzw</v>
      </c>
      <c r="C213" s="7"/>
      <c r="D213" s="7"/>
      <c r="E213" s="7"/>
      <c r="F213" s="7"/>
      <c r="G213" s="7"/>
      <c r="H213" s="7"/>
      <c r="I213" s="7"/>
      <c r="J213" s="12"/>
      <c r="K213" s="12"/>
      <c r="L213" s="12"/>
      <c r="M213" s="12"/>
      <c r="N213" s="12"/>
      <c r="O213" s="12"/>
      <c r="P213" s="12"/>
    </row>
    <row r="214" spans="1:16" x14ac:dyDescent="0.25">
      <c r="A214" s="25">
        <v>5055</v>
      </c>
      <c r="B214" s="25" t="str">
        <f>VLOOKUP($A214,Para!$D$1:$E$996,2,FALSE)</f>
        <v>BC Lions Genk</v>
      </c>
      <c r="C214" s="7"/>
      <c r="D214" s="7"/>
      <c r="E214" s="7"/>
      <c r="F214" s="7"/>
      <c r="G214" s="7"/>
      <c r="H214" s="7"/>
      <c r="I214" s="7"/>
      <c r="J214" s="12"/>
      <c r="K214" s="12"/>
      <c r="L214" s="12"/>
      <c r="M214" s="12"/>
      <c r="N214" s="12"/>
      <c r="O214" s="12"/>
      <c r="P214" s="12"/>
    </row>
    <row r="215" spans="1:16" x14ac:dyDescent="0.25">
      <c r="A215" s="25">
        <v>5057</v>
      </c>
      <c r="B215" s="25" t="str">
        <f>VLOOKUP($A215,Para!$D$1:$E$996,2,FALSE)</f>
        <v>Helchteren 2020</v>
      </c>
      <c r="C215" s="7"/>
      <c r="D215" s="7"/>
      <c r="E215" s="7"/>
      <c r="F215" s="7"/>
      <c r="G215" s="7"/>
      <c r="H215" s="7"/>
      <c r="I215" s="7"/>
      <c r="J215" s="12"/>
      <c r="K215" s="12"/>
      <c r="L215" s="12"/>
      <c r="M215" s="12"/>
      <c r="N215" s="12"/>
      <c r="O215" s="12"/>
      <c r="P215" s="12"/>
    </row>
    <row r="216" spans="1:16" x14ac:dyDescent="0.25">
      <c r="A216" s="53">
        <v>5058</v>
      </c>
      <c r="B216" s="25" t="str">
        <f>VLOOKUP($A216,Para!$D$1:$E$996,2,FALSE)</f>
        <v>B-Ballers Diksmuide</v>
      </c>
      <c r="C216" s="58"/>
      <c r="D216" s="58"/>
      <c r="E216" s="58"/>
      <c r="F216" s="58"/>
      <c r="G216" s="58"/>
      <c r="H216" s="58"/>
      <c r="I216" s="58"/>
      <c r="J216" s="60"/>
      <c r="K216" s="60"/>
      <c r="L216" s="60"/>
      <c r="M216" s="60"/>
      <c r="N216" s="60"/>
      <c r="O216" s="60"/>
      <c r="P216" s="60"/>
    </row>
    <row r="217" spans="1:16" x14ac:dyDescent="0.25">
      <c r="A217" s="25">
        <v>5059</v>
      </c>
      <c r="B217" s="25" t="e">
        <f>VLOOKUP($A217,Para!$D$1:$E$996,2,FALSE)</f>
        <v>#N/A</v>
      </c>
      <c r="C217" s="7"/>
      <c r="D217" s="7"/>
      <c r="E217" s="7"/>
      <c r="F217" s="7"/>
      <c r="G217" s="7"/>
      <c r="H217" s="7"/>
      <c r="I217" s="7"/>
      <c r="J217" s="12"/>
      <c r="K217" s="12"/>
      <c r="L217" s="12"/>
      <c r="M217" s="12"/>
      <c r="N217" s="12"/>
      <c r="O217" s="12"/>
      <c r="P217" s="12"/>
    </row>
    <row r="218" spans="1:16" x14ac:dyDescent="0.25">
      <c r="A218" s="25">
        <v>5060</v>
      </c>
      <c r="B218" s="25" t="str">
        <f>VLOOKUP($A218,Para!$D$1:$E$996,2,FALSE)</f>
        <v>Torhout Lions</v>
      </c>
      <c r="C218" s="7"/>
      <c r="D218" s="7"/>
      <c r="E218" s="7"/>
      <c r="F218" s="7"/>
      <c r="G218" s="7"/>
      <c r="H218" s="7"/>
      <c r="I218" s="7">
        <v>49</v>
      </c>
      <c r="J218" s="12"/>
      <c r="K218" s="12"/>
      <c r="L218" s="12"/>
      <c r="M218" s="12"/>
      <c r="N218" s="12"/>
      <c r="O218" s="12"/>
      <c r="P218" s="12">
        <v>43</v>
      </c>
    </row>
    <row r="219" spans="1:16" x14ac:dyDescent="0.25">
      <c r="A219" s="25">
        <v>5061</v>
      </c>
      <c r="B219" s="25" t="str">
        <f>VLOOKUP($A219,Para!$D$1:$E$996,2,FALSE)</f>
        <v>BT Lauwe</v>
      </c>
      <c r="C219" s="7"/>
      <c r="D219" s="7"/>
      <c r="E219" s="7"/>
      <c r="F219" s="7"/>
      <c r="G219" s="7"/>
      <c r="H219" s="7"/>
      <c r="I219" s="7"/>
      <c r="J219" s="12"/>
      <c r="K219" s="12"/>
      <c r="L219" s="12"/>
      <c r="M219" s="12"/>
      <c r="N219" s="12"/>
      <c r="O219" s="12"/>
      <c r="P219" s="12"/>
    </row>
    <row r="220" spans="1:16" x14ac:dyDescent="0.25">
      <c r="A220" s="25">
        <v>5062</v>
      </c>
      <c r="B220" s="25" t="e">
        <f>VLOOKUP($A220,Para!$D$1:$E$996,2,FALSE)</f>
        <v>#N/A</v>
      </c>
      <c r="C220" s="7"/>
      <c r="D220" s="7"/>
      <c r="E220" s="7"/>
      <c r="F220" s="7"/>
      <c r="G220" s="7"/>
      <c r="H220" s="7"/>
      <c r="I220" s="7"/>
      <c r="J220" s="12"/>
      <c r="K220" s="12"/>
      <c r="L220" s="12"/>
      <c r="M220" s="12"/>
      <c r="N220" s="12"/>
      <c r="O220" s="12"/>
      <c r="P220" s="12"/>
    </row>
    <row r="221" spans="1:16" x14ac:dyDescent="0.25">
      <c r="A221" s="25">
        <v>5063</v>
      </c>
      <c r="B221" s="25" t="str">
        <f>VLOOKUP($A221,Para!$D$1:$E$996,2,FALSE)</f>
        <v>Rolling Thunders Wetteren</v>
      </c>
      <c r="C221" s="7"/>
      <c r="D221" s="7"/>
      <c r="E221" s="7"/>
      <c r="F221" s="7"/>
      <c r="G221" s="7"/>
      <c r="H221" s="7"/>
      <c r="I221" s="7"/>
      <c r="J221" s="12"/>
      <c r="K221" s="12"/>
      <c r="L221" s="12"/>
      <c r="M221" s="12"/>
      <c r="N221" s="12"/>
      <c r="O221" s="12"/>
      <c r="P221" s="12"/>
    </row>
    <row r="222" spans="1:16" x14ac:dyDescent="0.25">
      <c r="A222" s="25">
        <v>5064</v>
      </c>
      <c r="B222" s="25" t="str">
        <f>VLOOKUP($A222,Para!$D$1:$E$996,2,FALSE)</f>
        <v>BBC Vesting Denderleeuw</v>
      </c>
      <c r="C222" s="7"/>
      <c r="D222" s="7"/>
      <c r="E222" s="7"/>
      <c r="F222" s="7"/>
      <c r="G222" s="7"/>
      <c r="H222" s="7"/>
      <c r="I222" s="7"/>
      <c r="J222" s="12"/>
      <c r="K222" s="12"/>
      <c r="L222" s="12"/>
      <c r="M222" s="12"/>
      <c r="N222" s="12"/>
      <c r="O222" s="12"/>
      <c r="P222" s="12"/>
    </row>
    <row r="223" spans="1:16" x14ac:dyDescent="0.25">
      <c r="A223" s="25">
        <v>5065</v>
      </c>
      <c r="B223" s="25" t="str">
        <f>VLOOKUP($A223,Para!$D$1:$E$996,2,FALSE)</f>
        <v>BC Polaris Brussel</v>
      </c>
      <c r="C223" s="7"/>
      <c r="D223" s="7"/>
      <c r="E223" s="7"/>
      <c r="F223" s="7"/>
      <c r="G223" s="7"/>
      <c r="H223" s="7"/>
      <c r="I223" s="7"/>
      <c r="J223" s="12"/>
      <c r="K223" s="12"/>
      <c r="L223" s="12"/>
      <c r="M223" s="12"/>
      <c r="N223" s="12"/>
      <c r="O223" s="12"/>
      <c r="P223" s="12"/>
    </row>
    <row r="224" spans="1:16" x14ac:dyDescent="0.25">
      <c r="A224" s="25">
        <v>5066</v>
      </c>
      <c r="B224" s="25" t="str">
        <f>VLOOKUP($A224,Para!$D$1:$E$996,2,FALSE)</f>
        <v>BC Molenbeek</v>
      </c>
      <c r="C224" s="7"/>
      <c r="D224" s="7"/>
      <c r="E224" s="7"/>
      <c r="F224" s="7"/>
      <c r="G224" s="7"/>
      <c r="H224" s="7"/>
      <c r="I224" s="7"/>
      <c r="J224" s="12"/>
      <c r="K224" s="12"/>
      <c r="L224" s="12"/>
      <c r="M224" s="12"/>
      <c r="N224" s="12"/>
      <c r="O224" s="12"/>
      <c r="P224" s="12"/>
    </row>
    <row r="225" spans="1:16" x14ac:dyDescent="0.25">
      <c r="A225" s="25">
        <v>5067</v>
      </c>
      <c r="B225" s="25" t="e">
        <f>VLOOKUP($A225,Para!$D$1:$E$996,2,FALSE)</f>
        <v>#N/A</v>
      </c>
      <c r="C225" s="7"/>
      <c r="D225" s="7"/>
      <c r="E225" s="7"/>
      <c r="F225" s="7"/>
      <c r="G225" s="7"/>
      <c r="H225" s="7"/>
      <c r="I225" s="7"/>
      <c r="J225" s="12"/>
      <c r="K225" s="12"/>
      <c r="L225" s="12"/>
      <c r="M225" s="12"/>
      <c r="N225" s="12"/>
      <c r="O225" s="12"/>
      <c r="P225" s="12"/>
    </row>
    <row r="226" spans="1:16" x14ac:dyDescent="0.25">
      <c r="A226" s="25">
        <v>5068</v>
      </c>
      <c r="B226" s="25" t="str">
        <f>VLOOKUP($A226,Para!$D$1:$E$996,2,FALSE)</f>
        <v>BBC 2070 Zwijndrecht</v>
      </c>
      <c r="C226" s="7"/>
      <c r="D226" s="7"/>
      <c r="E226" s="7"/>
      <c r="F226" s="7"/>
      <c r="G226" s="7"/>
      <c r="H226" s="7"/>
      <c r="I226" s="7"/>
      <c r="J226" s="12"/>
      <c r="K226" s="12"/>
      <c r="L226" s="12"/>
      <c r="M226" s="12"/>
      <c r="N226" s="12"/>
      <c r="O226" s="12"/>
      <c r="P226" s="12"/>
    </row>
    <row r="227" spans="1:16" x14ac:dyDescent="0.25">
      <c r="A227" s="25">
        <v>5069</v>
      </c>
      <c r="B227" s="25" t="str">
        <f>VLOOKUP($A227,Para!$D$1:$E$996,2,FALSE)</f>
        <v>ALL4ONE Basketbal Menen</v>
      </c>
      <c r="C227" s="7"/>
      <c r="D227" s="7"/>
      <c r="E227" s="7"/>
      <c r="F227" s="7"/>
      <c r="G227" s="7"/>
      <c r="H227" s="7"/>
      <c r="I227" s="7"/>
      <c r="J227" s="12"/>
      <c r="K227" s="12"/>
      <c r="L227" s="12"/>
      <c r="M227" s="12"/>
      <c r="N227" s="12"/>
      <c r="O227" s="12"/>
      <c r="P227" s="12"/>
    </row>
    <row r="228" spans="1:16" x14ac:dyDescent="0.25">
      <c r="A228" s="25">
        <v>5070</v>
      </c>
      <c r="B228" s="25" t="str">
        <f>VLOOKUP($A228,Para!$D$1:$E$996,2,FALSE)</f>
        <v>Elite Overtime Brussels</v>
      </c>
      <c r="C228" s="7"/>
      <c r="D228" s="7"/>
      <c r="E228" s="7"/>
      <c r="F228" s="7"/>
      <c r="G228" s="7"/>
      <c r="H228" s="7"/>
      <c r="I228" s="7"/>
      <c r="J228" s="12"/>
      <c r="K228" s="12"/>
      <c r="L228" s="12"/>
      <c r="M228" s="12"/>
      <c r="N228" s="12"/>
      <c r="O228" s="12"/>
      <c r="P228" s="12"/>
    </row>
    <row r="229" spans="1:16" x14ac:dyDescent="0.25">
      <c r="A229" s="25">
        <v>5071</v>
      </c>
      <c r="B229" s="25" t="str">
        <f>VLOOKUP($A229,Para!$D$1:$E$996,2,FALSE)</f>
        <v>Neteland Basket Ladies</v>
      </c>
      <c r="C229" s="7"/>
      <c r="D229" s="7"/>
      <c r="E229" s="7"/>
      <c r="F229" s="7"/>
      <c r="G229" s="7"/>
      <c r="H229" s="7"/>
      <c r="I229" s="7"/>
      <c r="J229" s="12"/>
      <c r="K229" s="12"/>
      <c r="L229" s="12"/>
      <c r="M229" s="12"/>
      <c r="N229" s="12">
        <v>33</v>
      </c>
      <c r="O229" s="12">
        <v>33</v>
      </c>
      <c r="P229" s="12">
        <v>23</v>
      </c>
    </row>
  </sheetData>
  <autoFilter ref="A2:P228" xr:uid="{2A29FC3A-DF67-4C8A-998B-DFD262602CE8}">
    <sortState xmlns:xlrd2="http://schemas.microsoft.com/office/spreadsheetml/2017/richdata2" ref="A3:P229">
      <sortCondition ref="A2:A228"/>
    </sortState>
  </autoFilter>
  <mergeCells count="3">
    <mergeCell ref="C1:I1"/>
    <mergeCell ref="J1:P1"/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375E-1256-43DB-A75A-AACFFE5C2F91}">
  <dimension ref="A1:L115"/>
  <sheetViews>
    <sheetView zoomScaleNormal="100" workbookViewId="0">
      <selection activeCell="B10" sqref="B10"/>
    </sheetView>
  </sheetViews>
  <sheetFormatPr defaultRowHeight="15" x14ac:dyDescent="0.25"/>
  <cols>
    <col min="1" max="1" width="7.28515625" bestFit="1" customWidth="1"/>
    <col min="2" max="2" width="51.85546875" bestFit="1" customWidth="1"/>
    <col min="3" max="3" width="6.28515625" style="3" bestFit="1" customWidth="1"/>
    <col min="5" max="5" width="7.28515625" bestFit="1" customWidth="1"/>
    <col min="6" max="6" width="41.42578125" bestFit="1" customWidth="1"/>
    <col min="7" max="7" width="6.28515625" bestFit="1" customWidth="1"/>
    <col min="12" max="12" width="9.28515625" customWidth="1"/>
  </cols>
  <sheetData>
    <row r="1" spans="1:10" x14ac:dyDescent="0.25">
      <c r="A1" s="92" t="s">
        <v>209</v>
      </c>
      <c r="B1" s="92"/>
      <c r="C1" s="92"/>
      <c r="E1" s="89" t="s">
        <v>210</v>
      </c>
      <c r="F1" s="89"/>
      <c r="G1" s="89"/>
    </row>
    <row r="2" spans="1:10" x14ac:dyDescent="0.25">
      <c r="A2" s="71" t="s">
        <v>0</v>
      </c>
      <c r="B2" s="71" t="s">
        <v>180</v>
      </c>
      <c r="C2" s="72" t="s">
        <v>181</v>
      </c>
      <c r="E2" s="36" t="s">
        <v>0</v>
      </c>
      <c r="F2" s="36" t="s">
        <v>180</v>
      </c>
      <c r="G2" s="36" t="s">
        <v>181</v>
      </c>
    </row>
    <row r="3" spans="1:10" x14ac:dyDescent="0.25">
      <c r="A3" s="45">
        <v>71</v>
      </c>
      <c r="B3" s="40" t="str">
        <f>VLOOKUP($A3,Para!$D$1:$E$996,2,FALSE)</f>
        <v>Antwerp Giants</v>
      </c>
      <c r="C3" s="41" t="s">
        <v>296</v>
      </c>
      <c r="E3" s="37">
        <v>71</v>
      </c>
      <c r="F3" s="37" t="str">
        <f>VLOOKUP($E3,Para!$D$1:$E$996,2,FALSE)</f>
        <v>Antwerp Giants</v>
      </c>
      <c r="G3" s="38" t="s">
        <v>178</v>
      </c>
    </row>
    <row r="4" spans="1:10" x14ac:dyDescent="0.25">
      <c r="A4" s="45">
        <v>76</v>
      </c>
      <c r="B4" s="40" t="str">
        <f>VLOOKUP($A4,Para!$D$1:$E$996,2,FALSE)</f>
        <v>BC Machelen-Diegem</v>
      </c>
      <c r="C4" s="41"/>
      <c r="E4" s="37">
        <v>77</v>
      </c>
      <c r="F4" s="37" t="str">
        <f>VLOOKUP($E4,Para!$D$1:$E$996,2,FALSE)</f>
        <v>Mercurius BBC Berchem</v>
      </c>
      <c r="G4" s="38"/>
      <c r="J4" t="s">
        <v>296</v>
      </c>
    </row>
    <row r="5" spans="1:10" x14ac:dyDescent="0.25">
      <c r="A5" s="40">
        <v>77</v>
      </c>
      <c r="B5" s="40" t="str">
        <f>VLOOKUP($A5,Para!$D$1:$E$996,2,FALSE)</f>
        <v>Mercurius BBC Berchem</v>
      </c>
      <c r="C5" s="42" t="s">
        <v>239</v>
      </c>
      <c r="E5" s="37">
        <v>249</v>
      </c>
      <c r="F5" s="37" t="str">
        <f>VLOOKUP($E5,Para!$D$1:$E$996,2,FALSE)</f>
        <v>Okapi Aalst</v>
      </c>
      <c r="G5" s="38" t="s">
        <v>179</v>
      </c>
      <c r="J5" t="s">
        <v>178</v>
      </c>
    </row>
    <row r="6" spans="1:10" x14ac:dyDescent="0.25">
      <c r="A6" s="45">
        <v>245</v>
      </c>
      <c r="B6" s="40" t="str">
        <f>VLOOKUP($A6,Para!$D$1:$E$996,2,FALSE)</f>
        <v>BC Oostende Basket@Sea</v>
      </c>
      <c r="C6" s="41" t="s">
        <v>296</v>
      </c>
      <c r="E6" s="37">
        <v>267</v>
      </c>
      <c r="F6" s="37" t="str">
        <f>VLOOKUP($E6,Para!$D$1:$E$996,2,FALSE)</f>
        <v>Kon Sint-Truidense Basketbal (KSTBB)</v>
      </c>
      <c r="G6" s="38"/>
      <c r="J6" t="s">
        <v>297</v>
      </c>
    </row>
    <row r="7" spans="1:10" x14ac:dyDescent="0.25">
      <c r="A7" s="45">
        <v>249</v>
      </c>
      <c r="B7" s="40" t="str">
        <f>VLOOKUP($A7,Para!$D$1:$E$996,2,FALSE)</f>
        <v>Okapi Aalst</v>
      </c>
      <c r="C7" s="41" t="s">
        <v>296</v>
      </c>
      <c r="E7" s="37">
        <v>296</v>
      </c>
      <c r="F7" s="37" t="str">
        <f>VLOOKUP($E7,Para!$D$1:$E$996,2,FALSE)</f>
        <v>Koninklijke Sint-Niklase Condors</v>
      </c>
      <c r="G7" s="38" t="s">
        <v>179</v>
      </c>
      <c r="J7" t="s">
        <v>177</v>
      </c>
    </row>
    <row r="8" spans="1:10" x14ac:dyDescent="0.25">
      <c r="A8" s="45">
        <v>253</v>
      </c>
      <c r="B8" s="40" t="str">
        <f>VLOOKUP($A8,Para!$D$1:$E$996,2,FALSE)</f>
        <v>Sobabee Zwijndrecht</v>
      </c>
      <c r="C8" s="41" t="s">
        <v>179</v>
      </c>
      <c r="E8" s="37">
        <v>320</v>
      </c>
      <c r="F8" s="37" t="str">
        <f>VLOOKUP($E8,Para!$D$1:$E$996,2,FALSE)</f>
        <v>Koninklijk Basket Team ION Waregem</v>
      </c>
      <c r="G8" s="38" t="s">
        <v>239</v>
      </c>
      <c r="J8" t="s">
        <v>239</v>
      </c>
    </row>
    <row r="9" spans="1:10" x14ac:dyDescent="0.25">
      <c r="A9" s="45">
        <v>261</v>
      </c>
      <c r="B9" s="40" t="str">
        <f>VLOOKUP($A9,Para!$D$1:$E$996,2,FALSE)</f>
        <v>Basket Midwest Izegem</v>
      </c>
      <c r="C9" s="41" t="s">
        <v>179</v>
      </c>
      <c r="E9" s="37">
        <v>405</v>
      </c>
      <c r="F9" s="37" t="str">
        <f>VLOOKUP($E9,Para!$D$1:$E$996,2,FALSE)</f>
        <v>Haantjes-D'Hondt Interieur-Oudenaarde</v>
      </c>
      <c r="G9" s="38"/>
      <c r="J9" t="s">
        <v>179</v>
      </c>
    </row>
    <row r="10" spans="1:10" x14ac:dyDescent="0.25">
      <c r="A10" s="45">
        <v>267</v>
      </c>
      <c r="B10" s="40" t="str">
        <f>VLOOKUP($A10,Para!$D$1:$E$996,2,FALSE)</f>
        <v>Kon Sint-Truidense Basketbal (KSTBB)</v>
      </c>
      <c r="C10" s="41" t="s">
        <v>177</v>
      </c>
      <c r="E10" s="37">
        <v>506</v>
      </c>
      <c r="F10" s="37" t="str">
        <f>VLOOKUP($E10,Para!$D$1:$E$996,2,FALSE)</f>
        <v>BC Lamett Deerlijk-Zwevegem</v>
      </c>
      <c r="G10" s="38" t="s">
        <v>179</v>
      </c>
    </row>
    <row r="11" spans="1:10" x14ac:dyDescent="0.25">
      <c r="A11" s="45">
        <v>296</v>
      </c>
      <c r="B11" s="40" t="str">
        <f>VLOOKUP($A11,Para!$D$1:$E$996,2,FALSE)</f>
        <v>Koninklijke Sint-Niklase Condors</v>
      </c>
      <c r="C11" s="41" t="s">
        <v>239</v>
      </c>
      <c r="E11" s="37">
        <v>592</v>
      </c>
      <c r="F11" s="37" t="str">
        <f>VLOOKUP($E11,Para!$D$1:$E$996,2,FALSE)</f>
        <v>KBGO Finexa Basket@Sea</v>
      </c>
      <c r="G11" s="38" t="s">
        <v>177</v>
      </c>
    </row>
    <row r="12" spans="1:10" x14ac:dyDescent="0.25">
      <c r="A12" s="45">
        <v>314</v>
      </c>
      <c r="B12" s="40" t="str">
        <f>VLOOKUP($A12,Para!$D$1:$E$996,2,FALSE)</f>
        <v>Black Devils Vorst</v>
      </c>
      <c r="C12" s="41" t="s">
        <v>179</v>
      </c>
      <c r="E12" s="37">
        <v>660</v>
      </c>
      <c r="F12" s="37" t="str">
        <f>VLOOKUP($E12,Para!$D$1:$E$996,2,FALSE)</f>
        <v>2B|SAFE Tienen</v>
      </c>
      <c r="G12" s="38"/>
    </row>
    <row r="13" spans="1:10" x14ac:dyDescent="0.25">
      <c r="A13" s="45">
        <v>320</v>
      </c>
      <c r="B13" s="40" t="str">
        <f>VLOOKUP($A13,Para!$D$1:$E$996,2,FALSE)</f>
        <v>Koninklijk Basket Team ION Waregem</v>
      </c>
      <c r="C13" s="41" t="s">
        <v>178</v>
      </c>
      <c r="E13" s="37">
        <v>723</v>
      </c>
      <c r="F13" s="37" t="str">
        <f>VLOOKUP($E13,Para!$D$1:$E$996,2,FALSE)</f>
        <v>Insurea Kontich Wolves</v>
      </c>
      <c r="G13" s="38" t="s">
        <v>239</v>
      </c>
    </row>
    <row r="14" spans="1:10" x14ac:dyDescent="0.25">
      <c r="A14" s="45">
        <v>405</v>
      </c>
      <c r="B14" s="40" t="str">
        <f>VLOOKUP($A14,Para!$D$1:$E$996,2,FALSE)</f>
        <v>Haantjes-D'Hondt Interieur-Oudenaarde</v>
      </c>
      <c r="C14" s="41" t="s">
        <v>179</v>
      </c>
      <c r="E14" s="37">
        <v>736</v>
      </c>
      <c r="F14" s="37" t="str">
        <f>VLOOKUP($E14,Para!$D$1:$E$996,2,FALSE)</f>
        <v>BBC Helios SanoRice Zottegem</v>
      </c>
      <c r="G14" s="38" t="s">
        <v>179</v>
      </c>
    </row>
    <row r="15" spans="1:10" x14ac:dyDescent="0.25">
      <c r="A15" s="40">
        <v>471</v>
      </c>
      <c r="B15" s="40" t="str">
        <f>VLOOKUP($A15,Para!$D$1:$E$996,2,FALSE)</f>
        <v>Tigers Halle</v>
      </c>
      <c r="C15" s="42"/>
      <c r="E15" s="37">
        <v>785</v>
      </c>
      <c r="F15" s="37" t="str">
        <f>VLOOKUP($E15,Para!$D$1:$E$996,2,FALSE)</f>
        <v>LDP Donza</v>
      </c>
      <c r="G15" s="38" t="s">
        <v>177</v>
      </c>
    </row>
    <row r="16" spans="1:10" x14ac:dyDescent="0.25">
      <c r="A16" s="45">
        <v>506</v>
      </c>
      <c r="B16" s="40" t="str">
        <f>VLOOKUP($A16,Para!$D$1:$E$996,2,FALSE)</f>
        <v>BC Lamett Deerlijk-Zwevegem</v>
      </c>
      <c r="C16" s="41" t="s">
        <v>239</v>
      </c>
      <c r="E16" s="37">
        <v>811</v>
      </c>
      <c r="F16" s="37" t="str">
        <f>VLOOKUP($E16,Para!$D$1:$E$996,2,FALSE)</f>
        <v>Koninklijke BBC Oostkamp</v>
      </c>
      <c r="G16" s="38" t="s">
        <v>179</v>
      </c>
    </row>
    <row r="17" spans="1:12" x14ac:dyDescent="0.25">
      <c r="A17" s="45">
        <v>541</v>
      </c>
      <c r="B17" s="40" t="str">
        <f>VLOOKUP($A17,Para!$D$1:$E$996,2,FALSE)</f>
        <v>KBBC DMVD Wikings Kortrijk</v>
      </c>
      <c r="C17" s="41" t="s">
        <v>179</v>
      </c>
      <c r="E17" s="37">
        <v>816</v>
      </c>
      <c r="F17" s="37" t="str">
        <f>VLOOKUP($E17,Para!$D$1:$E$996,2,FALSE)</f>
        <v>KBBC Miners Beringen</v>
      </c>
      <c r="G17" s="38" t="s">
        <v>179</v>
      </c>
      <c r="L17" s="66"/>
    </row>
    <row r="18" spans="1:12" x14ac:dyDescent="0.25">
      <c r="A18" s="45">
        <v>548</v>
      </c>
      <c r="B18" s="40" t="str">
        <f>VLOOKUP($A18,Para!$D$1:$E$996,2,FALSE)</f>
        <v>Koninklijke BBC Scheldejeugd Temse</v>
      </c>
      <c r="C18" s="41" t="s">
        <v>179</v>
      </c>
      <c r="E18" s="37">
        <v>853</v>
      </c>
      <c r="F18" s="37" t="str">
        <f>VLOOKUP($E18,Para!$D$1:$E$996,2,FALSE)</f>
        <v>KBBC Zolder vzw</v>
      </c>
      <c r="G18" s="38" t="s">
        <v>179</v>
      </c>
    </row>
    <row r="19" spans="1:12" x14ac:dyDescent="0.25">
      <c r="A19" s="45">
        <v>552</v>
      </c>
      <c r="B19" s="40" t="str">
        <f>VLOOKUP($A19,Para!$D$1:$E$996,2,FALSE)</f>
        <v>Blue Rocks Ronse-Kluisbergen</v>
      </c>
      <c r="C19" s="41" t="s">
        <v>179</v>
      </c>
      <c r="E19" s="37">
        <v>936</v>
      </c>
      <c r="F19" s="37" t="str">
        <f>VLOOKUP($E19,Para!$D$1:$E$996,2,FALSE)</f>
        <v>Hasselt BT</v>
      </c>
      <c r="G19" s="38" t="s">
        <v>179</v>
      </c>
    </row>
    <row r="20" spans="1:12" x14ac:dyDescent="0.25">
      <c r="A20" s="45">
        <v>592</v>
      </c>
      <c r="B20" s="40" t="str">
        <f>VLOOKUP($A20,Para!$D$1:$E$996,2,FALSE)</f>
        <v>KBGO Finexa Basket@Sea</v>
      </c>
      <c r="C20" s="41" t="s">
        <v>297</v>
      </c>
      <c r="E20" s="37">
        <v>1123</v>
      </c>
      <c r="F20" s="37" t="str">
        <f>VLOOKUP($E20,Para!$D$1:$E$996,2,FALSE)</f>
        <v>Panters Baasrode</v>
      </c>
      <c r="G20" s="38"/>
    </row>
    <row r="21" spans="1:12" x14ac:dyDescent="0.25">
      <c r="A21" s="45">
        <v>660</v>
      </c>
      <c r="B21" s="40" t="str">
        <f>VLOOKUP($A21,Para!$D$1:$E$996,2,FALSE)</f>
        <v>2B|SAFE Tienen</v>
      </c>
      <c r="C21" s="41" t="s">
        <v>239</v>
      </c>
      <c r="E21" s="37">
        <v>1150</v>
      </c>
      <c r="F21" s="37" t="str">
        <f>VLOOKUP($E21,Para!$D$1:$E$996,2,FALSE)</f>
        <v>Basket Sijsele</v>
      </c>
      <c r="G21" s="38"/>
    </row>
    <row r="22" spans="1:12" x14ac:dyDescent="0.25">
      <c r="A22" s="45">
        <v>723</v>
      </c>
      <c r="B22" s="40" t="str">
        <f>VLOOKUP($A22,Para!$D$1:$E$996,2,FALSE)</f>
        <v>Insurea Kontich Wolves</v>
      </c>
      <c r="C22" s="41" t="s">
        <v>178</v>
      </c>
      <c r="E22" s="37">
        <v>1210</v>
      </c>
      <c r="F22" s="37" t="str">
        <f>VLOOKUP($E22,Para!$D$1:$E$996,2,FALSE)</f>
        <v>Stella Artois Leuven Bears</v>
      </c>
      <c r="G22" s="38" t="s">
        <v>297</v>
      </c>
    </row>
    <row r="23" spans="1:12" x14ac:dyDescent="0.25">
      <c r="A23" s="45">
        <v>736</v>
      </c>
      <c r="B23" s="40" t="str">
        <f>VLOOKUP($A23,Para!$D$1:$E$996,2,FALSE)</f>
        <v>BBC Helios SanoRice Zottegem</v>
      </c>
      <c r="C23" s="41" t="s">
        <v>239</v>
      </c>
      <c r="E23" s="37">
        <v>1218</v>
      </c>
      <c r="F23" s="37" t="str">
        <f>VLOOKUP($E23,Para!$D$1:$E$996,2,FALSE)</f>
        <v>House Of Talents Kortrijk Spurs</v>
      </c>
      <c r="G23" s="38" t="s">
        <v>177</v>
      </c>
    </row>
    <row r="24" spans="1:12" x14ac:dyDescent="0.25">
      <c r="A24" s="45">
        <v>785</v>
      </c>
      <c r="B24" s="40" t="str">
        <f>VLOOKUP($A24,Para!$D$1:$E$996,2,FALSE)</f>
        <v>LDP Donza</v>
      </c>
      <c r="C24" s="41" t="s">
        <v>178</v>
      </c>
      <c r="E24" s="37">
        <v>1256</v>
      </c>
      <c r="F24" s="37" t="str">
        <f>VLOOKUP($E24,Para!$D$1:$E$996,2,FALSE)</f>
        <v>BBC Falco Gent</v>
      </c>
      <c r="G24" s="38" t="s">
        <v>239</v>
      </c>
    </row>
    <row r="25" spans="1:12" x14ac:dyDescent="0.25">
      <c r="A25" s="45">
        <v>801</v>
      </c>
      <c r="B25" s="40" t="str">
        <f>VLOOKUP($A25,Para!$D$1:$E$996,2,FALSE)</f>
        <v>Koninklijke BBC Wezen-Vrienden Geraardsbergen</v>
      </c>
      <c r="C25" s="41"/>
      <c r="E25" s="37">
        <v>1324</v>
      </c>
      <c r="F25" s="37" t="str">
        <f>VLOOKUP($E25,Para!$D$1:$E$996,2,FALSE)</f>
        <v>KBBC T&amp;T Turnhout</v>
      </c>
      <c r="G25" s="38" t="s">
        <v>179</v>
      </c>
    </row>
    <row r="26" spans="1:12" x14ac:dyDescent="0.25">
      <c r="A26" s="45">
        <v>811</v>
      </c>
      <c r="B26" s="40" t="str">
        <f>VLOOKUP($A26,Para!$D$1:$E$996,2,FALSE)</f>
        <v>Koninklijke BBC Oostkamp</v>
      </c>
      <c r="C26" s="41" t="s">
        <v>297</v>
      </c>
      <c r="E26" s="37">
        <v>1351</v>
      </c>
      <c r="F26" s="37" t="str">
        <f>VLOOKUP($E26,Para!$D$1:$E$996,2,FALSE)</f>
        <v>BBC Croonen Lommel</v>
      </c>
      <c r="G26" s="38" t="s">
        <v>239</v>
      </c>
    </row>
    <row r="27" spans="1:12" x14ac:dyDescent="0.25">
      <c r="A27" s="45">
        <v>816</v>
      </c>
      <c r="B27" s="40" t="str">
        <f>VLOOKUP($A27,Para!$D$1:$E$996,2,FALSE)</f>
        <v>KBBC Miners Beringen</v>
      </c>
      <c r="C27" s="41" t="s">
        <v>239</v>
      </c>
      <c r="E27" s="37">
        <v>1366</v>
      </c>
      <c r="F27" s="37" t="str">
        <f>VLOOKUP($E27,Para!$D$1:$E$996,2,FALSE)</f>
        <v>e5 Sgolba Aalter</v>
      </c>
      <c r="G27" s="38"/>
    </row>
    <row r="28" spans="1:12" x14ac:dyDescent="0.25">
      <c r="A28" s="45">
        <v>853</v>
      </c>
      <c r="B28" s="40" t="str">
        <f>VLOOKUP($A28,Para!$D$1:$E$996,2,FALSE)</f>
        <v>KBBC Zolder vzw</v>
      </c>
      <c r="C28" s="41" t="s">
        <v>239</v>
      </c>
      <c r="E28" s="37">
        <v>1389</v>
      </c>
      <c r="F28" s="37" t="str">
        <f>VLOOKUP($E28,Para!$D$1:$E$996,2,FALSE)</f>
        <v>Rucon Gembo Koninklijke basketbalclub Borgerhout</v>
      </c>
      <c r="G28" s="38" t="s">
        <v>239</v>
      </c>
    </row>
    <row r="29" spans="1:12" x14ac:dyDescent="0.25">
      <c r="A29" s="45">
        <v>936</v>
      </c>
      <c r="B29" s="40" t="str">
        <f>VLOOKUP($A29,Para!$D$1:$E$996,2,FALSE)</f>
        <v>Hasselt BT</v>
      </c>
      <c r="C29" s="41" t="s">
        <v>297</v>
      </c>
      <c r="E29" s="37">
        <v>1484</v>
      </c>
      <c r="F29" s="37" t="str">
        <f>VLOOKUP($E29,Para!$D$1:$E$996,2,FALSE)</f>
        <v>Oxaco BBC Boechout</v>
      </c>
      <c r="G29" s="38" t="s">
        <v>239</v>
      </c>
    </row>
    <row r="30" spans="1:12" x14ac:dyDescent="0.25">
      <c r="A30" s="45">
        <v>954</v>
      </c>
      <c r="B30" s="40" t="str">
        <f>VLOOKUP($A30,Para!$D$1:$E$996,2,FALSE)</f>
        <v>Wytewa Roeselare</v>
      </c>
      <c r="C30" s="41" t="s">
        <v>179</v>
      </c>
      <c r="E30" s="37">
        <v>1518</v>
      </c>
      <c r="F30" s="37" t="str">
        <f>VLOOKUP($E30,Para!$D$1:$E$996,2,FALSE)</f>
        <v>Guco Lier</v>
      </c>
      <c r="G30" s="38" t="s">
        <v>297</v>
      </c>
    </row>
    <row r="31" spans="1:12" x14ac:dyDescent="0.25">
      <c r="A31" s="45">
        <v>978</v>
      </c>
      <c r="B31" s="40" t="str">
        <f>VLOOKUP($A31,Para!$D$1:$E$996,2,FALSE)</f>
        <v>Basket Malle</v>
      </c>
      <c r="C31" s="41" t="s">
        <v>179</v>
      </c>
      <c r="E31" s="73">
        <v>1526</v>
      </c>
      <c r="F31" s="73" t="str">
        <f>VLOOKUP($E31,Para!$D$1:$E$996,2,FALSE)</f>
        <v>Koninklijke Remant Basics Melsele-Beveren</v>
      </c>
      <c r="G31" s="74" t="s">
        <v>179</v>
      </c>
    </row>
    <row r="32" spans="1:12" x14ac:dyDescent="0.25">
      <c r="A32" s="40">
        <v>1029</v>
      </c>
      <c r="B32" s="40" t="str">
        <f>VLOOKUP($A32,Para!$D$1:$E$996,2,FALSE)</f>
        <v>Basketclub Red Sharks Koekelare</v>
      </c>
      <c r="C32" s="42"/>
      <c r="E32" s="37">
        <v>1596</v>
      </c>
      <c r="F32" s="37" t="str">
        <f>VLOOKUP($E32,Para!$D$1:$E$996,2,FALSE)</f>
        <v>KBBC Racing Brugge</v>
      </c>
      <c r="G32" s="38" t="s">
        <v>179</v>
      </c>
    </row>
    <row r="33" spans="1:7" x14ac:dyDescent="0.25">
      <c r="A33" s="40">
        <v>1068</v>
      </c>
      <c r="B33" s="40" t="str">
        <f>VLOOKUP($A33,Para!$D$1:$E$996,2,FALSE)</f>
        <v>Geranimo Bornem Basket</v>
      </c>
      <c r="C33" s="41" t="s">
        <v>177</v>
      </c>
      <c r="E33" s="37">
        <v>1637</v>
      </c>
      <c r="F33" s="37" t="str">
        <f>VLOOKUP($E33,Para!$D$1:$E$996,2,FALSE)</f>
        <v>Hades Kiewit BBC</v>
      </c>
      <c r="G33" s="38" t="s">
        <v>179</v>
      </c>
    </row>
    <row r="34" spans="1:7" x14ac:dyDescent="0.25">
      <c r="A34" s="40">
        <v>1086</v>
      </c>
      <c r="B34" s="40" t="str">
        <f>VLOOKUP($A34,Para!$D$1:$E$996,2,FALSE)</f>
        <v>BBC Optima Tessenderlo</v>
      </c>
      <c r="C34" s="41" t="s">
        <v>179</v>
      </c>
      <c r="E34" s="37">
        <v>1681</v>
      </c>
      <c r="F34" s="37" t="str">
        <f>VLOOKUP($E34,Para!$D$1:$E$996,2,FALSE)</f>
        <v>Gent-Oost Eagles</v>
      </c>
      <c r="G34" s="38" t="s">
        <v>179</v>
      </c>
    </row>
    <row r="35" spans="1:7" x14ac:dyDescent="0.25">
      <c r="A35" s="40">
        <v>1095</v>
      </c>
      <c r="B35" s="40" t="str">
        <f>VLOOKUP($A35,Para!$D$1:$E$996,2,FALSE)</f>
        <v>Koninklijke BBC Union Leopoldsburg</v>
      </c>
      <c r="C35" s="41" t="s">
        <v>179</v>
      </c>
      <c r="E35" s="37">
        <v>1696</v>
      </c>
      <c r="F35" s="37" t="str">
        <f>VLOOKUP($E35,Para!$D$1:$E$996,2,FALSE)</f>
        <v>BC Asse-Ternat</v>
      </c>
      <c r="G35" s="38" t="s">
        <v>179</v>
      </c>
    </row>
    <row r="36" spans="1:7" x14ac:dyDescent="0.25">
      <c r="A36" s="40">
        <v>1114</v>
      </c>
      <c r="B36" s="40" t="str">
        <f>VLOOKUP($A36,Para!$D$1:$E$996,2,FALSE)</f>
        <v>Basket Club Groot Dilbeek</v>
      </c>
      <c r="C36" s="42"/>
      <c r="E36" s="37">
        <v>1840</v>
      </c>
      <c r="F36" s="37" t="str">
        <f>VLOOKUP($E36,Para!$D$1:$E$996,2,FALSE)</f>
        <v>Zuiderkempen Diamonds</v>
      </c>
      <c r="G36" s="38"/>
    </row>
    <row r="37" spans="1:7" x14ac:dyDescent="0.25">
      <c r="A37" s="40">
        <v>1123</v>
      </c>
      <c r="B37" s="40" t="str">
        <f>VLOOKUP($A37,Para!$D$1:$E$996,2,FALSE)</f>
        <v>Panters Baasrode</v>
      </c>
      <c r="C37" s="41" t="s">
        <v>239</v>
      </c>
      <c r="E37" s="37">
        <v>1852</v>
      </c>
      <c r="F37" s="37" t="str">
        <f>VLOOKUP($E37,Para!$D$1:$E$996,2,FALSE)</f>
        <v>BBC Geel</v>
      </c>
      <c r="G37" s="38" t="s">
        <v>179</v>
      </c>
    </row>
    <row r="38" spans="1:7" x14ac:dyDescent="0.25">
      <c r="A38" s="40">
        <v>1132</v>
      </c>
      <c r="B38" s="40" t="str">
        <f>VLOOKUP($A38,Para!$D$1:$E$996,2,FALSE)</f>
        <v>Fellows Legal Brokers Ekeren BBC</v>
      </c>
      <c r="C38" s="41" t="s">
        <v>179</v>
      </c>
      <c r="E38" s="37">
        <v>1888</v>
      </c>
      <c r="F38" s="37" t="str">
        <f>VLOOKUP($E38,Para!$D$1:$E$996,2,FALSE)</f>
        <v>GSG Aarschot</v>
      </c>
      <c r="G38" s="38" t="s">
        <v>239</v>
      </c>
    </row>
    <row r="39" spans="1:7" x14ac:dyDescent="0.25">
      <c r="A39" s="40">
        <v>1150</v>
      </c>
      <c r="B39" s="40" t="str">
        <f>VLOOKUP($A39,Para!$D$1:$E$996,2,FALSE)</f>
        <v>Basket Sijsele</v>
      </c>
      <c r="C39" s="41" t="s">
        <v>297</v>
      </c>
      <c r="E39" s="37">
        <v>1989</v>
      </c>
      <c r="F39" s="37" t="str">
        <f>VLOOKUP($E39,Para!$D$1:$E$996,2,FALSE)</f>
        <v>Stevoort BBC</v>
      </c>
      <c r="G39" s="38" t="s">
        <v>239</v>
      </c>
    </row>
    <row r="40" spans="1:7" x14ac:dyDescent="0.25">
      <c r="A40" s="40">
        <v>1165</v>
      </c>
      <c r="B40" s="40" t="str">
        <f>VLOOKUP($A40,Para!$D$1:$E$996,2,FALSE)</f>
        <v>Duffel K.B.B.C.</v>
      </c>
      <c r="C40" s="42" t="s">
        <v>179</v>
      </c>
      <c r="E40" s="37">
        <v>2174</v>
      </c>
      <c r="F40" s="37" t="str">
        <f>VLOOKUP($E40,Para!$D$1:$E$996,2,FALSE)</f>
        <v>BasKet Tongeren</v>
      </c>
      <c r="G40" s="38" t="s">
        <v>239</v>
      </c>
    </row>
    <row r="41" spans="1:7" x14ac:dyDescent="0.25">
      <c r="A41" s="40">
        <v>1206</v>
      </c>
      <c r="B41" s="40" t="str">
        <f>VLOOKUP($A41,Para!$D$1:$E$996,2,FALSE)</f>
        <v>BC Black Boys Erpe-Mere</v>
      </c>
      <c r="C41" s="41" t="s">
        <v>239</v>
      </c>
      <c r="E41" s="37">
        <v>2238</v>
      </c>
      <c r="F41" s="37" t="str">
        <f>VLOOKUP($E41,Para!$D$1:$E$996,2,FALSE)</f>
        <v>Kangoeroes Basket Mechelen</v>
      </c>
      <c r="G41" s="38" t="s">
        <v>177</v>
      </c>
    </row>
    <row r="42" spans="1:7" x14ac:dyDescent="0.25">
      <c r="A42" s="40">
        <v>1207</v>
      </c>
      <c r="B42" s="40" t="str">
        <f>VLOOKUP($A42,Para!$D$1:$E$996,2,FALSE)</f>
        <v>Mibac Middelkerke</v>
      </c>
      <c r="C42" s="41" t="s">
        <v>179</v>
      </c>
      <c r="E42" s="37">
        <v>2614</v>
      </c>
      <c r="F42" s="37" t="str">
        <f>VLOOKUP($E42,Para!$D$1:$E$996,2,FALSE)</f>
        <v>Basket SKT Ieper</v>
      </c>
      <c r="G42" s="38" t="s">
        <v>177</v>
      </c>
    </row>
    <row r="43" spans="1:7" x14ac:dyDescent="0.25">
      <c r="A43" s="40">
        <v>1210</v>
      </c>
      <c r="B43" s="40" t="str">
        <f>VLOOKUP($A43,Para!$D$1:$E$996,2,FALSE)</f>
        <v>Stella Artois Leuven Bears</v>
      </c>
      <c r="C43" s="41" t="s">
        <v>296</v>
      </c>
      <c r="E43" s="37">
        <v>5017</v>
      </c>
      <c r="F43" s="37" t="str">
        <f>VLOOKUP($E43,Para!$D$1:$E$996,2,FALSE)</f>
        <v>Bavi Vilvoorde</v>
      </c>
      <c r="G43" s="38" t="s">
        <v>239</v>
      </c>
    </row>
    <row r="44" spans="1:7" x14ac:dyDescent="0.25">
      <c r="A44" s="40">
        <v>1216</v>
      </c>
      <c r="B44" s="40" t="str">
        <f>VLOOKUP($A44,Para!$D$1:$E$996,2,FALSE)</f>
        <v>K. Vabco Mol BBC</v>
      </c>
      <c r="C44" s="41" t="s">
        <v>179</v>
      </c>
      <c r="E44" s="69">
        <v>5035</v>
      </c>
      <c r="F44" s="37" t="str">
        <f>VLOOKUP($E44,Para!$D$1:$E$996,2,FALSE)</f>
        <v>Hubo Limburg United</v>
      </c>
      <c r="G44" s="38" t="s">
        <v>178</v>
      </c>
    </row>
    <row r="45" spans="1:7" x14ac:dyDescent="0.25">
      <c r="A45" s="45">
        <v>1218</v>
      </c>
      <c r="B45" s="40" t="str">
        <f>VLOOKUP($A45,Para!$D$1:$E$996,2,FALSE)</f>
        <v>House Of Talents Kortrijk Spurs</v>
      </c>
      <c r="C45" s="49" t="s">
        <v>296</v>
      </c>
      <c r="E45" s="69">
        <v>5039</v>
      </c>
      <c r="F45" s="37" t="str">
        <f>VLOOKUP($E45,Para!$D$1:$E$996,2,FALSE)</f>
        <v>Phantoms Basket Boom</v>
      </c>
      <c r="G45" s="38" t="s">
        <v>179</v>
      </c>
    </row>
    <row r="46" spans="1:7" x14ac:dyDescent="0.25">
      <c r="A46" s="40">
        <v>1223</v>
      </c>
      <c r="B46" s="40" t="str">
        <f>VLOOKUP($A46,Para!$D$1:$E$996,2,FALSE)</f>
        <v>BC Maasmechelen</v>
      </c>
      <c r="C46" s="41" t="s">
        <v>179</v>
      </c>
    </row>
    <row r="47" spans="1:7" x14ac:dyDescent="0.25">
      <c r="A47" s="40">
        <v>1256</v>
      </c>
      <c r="B47" s="40" t="str">
        <f>VLOOKUP($A47,Para!$D$1:$E$996,2,FALSE)</f>
        <v>BBC Falco Gent</v>
      </c>
      <c r="C47" s="41" t="s">
        <v>178</v>
      </c>
    </row>
    <row r="48" spans="1:7" x14ac:dyDescent="0.25">
      <c r="A48" s="40">
        <v>1277</v>
      </c>
      <c r="B48" s="40" t="str">
        <f>VLOOKUP($A48,Para!$D$1:$E$996,2,FALSE)</f>
        <v>BBC Olympia Denderleeuw</v>
      </c>
      <c r="C48" s="41" t="s">
        <v>179</v>
      </c>
    </row>
    <row r="49" spans="1:3" x14ac:dyDescent="0.25">
      <c r="A49" s="40">
        <v>1278</v>
      </c>
      <c r="B49" s="40" t="str">
        <f>VLOOKUP($A49,Para!$D$1:$E$996,2,FALSE)</f>
        <v>KBBC Sparta Laarne</v>
      </c>
      <c r="C49" s="42" t="s">
        <v>179</v>
      </c>
    </row>
    <row r="50" spans="1:3" x14ac:dyDescent="0.25">
      <c r="A50" s="40">
        <v>1304</v>
      </c>
      <c r="B50" s="40" t="str">
        <f>VLOOKUP($A50,Para!$D$1:$E$996,2,FALSE)</f>
        <v>Red Vic Wilrijk</v>
      </c>
      <c r="C50" s="41" t="s">
        <v>177</v>
      </c>
    </row>
    <row r="51" spans="1:3" x14ac:dyDescent="0.25">
      <c r="A51" s="40">
        <v>1310</v>
      </c>
      <c r="B51" s="40" t="str">
        <f>VLOOKUP($A51,Para!$D$1:$E$996,2,FALSE)</f>
        <v>Titans Basketball Bonheiden</v>
      </c>
      <c r="C51" s="42" t="s">
        <v>179</v>
      </c>
    </row>
    <row r="52" spans="1:3" x14ac:dyDescent="0.25">
      <c r="A52" s="40">
        <v>1324</v>
      </c>
      <c r="B52" s="40" t="str">
        <f>VLOOKUP($A52,Para!$D$1:$E$996,2,FALSE)</f>
        <v>KBBC T&amp;T Turnhout</v>
      </c>
      <c r="C52" s="41" t="s">
        <v>177</v>
      </c>
    </row>
    <row r="53" spans="1:3" x14ac:dyDescent="0.25">
      <c r="A53" s="40">
        <v>1349</v>
      </c>
      <c r="B53" s="40" t="str">
        <f>VLOOKUP($A53,Para!$D$1:$E$996,2,FALSE)</f>
        <v>Bct Overijse</v>
      </c>
      <c r="C53" s="42" t="s">
        <v>179</v>
      </c>
    </row>
    <row r="54" spans="1:3" x14ac:dyDescent="0.25">
      <c r="A54" s="40">
        <v>1351</v>
      </c>
      <c r="B54" s="40" t="str">
        <f>VLOOKUP($A54,Para!$D$1:$E$996,2,FALSE)</f>
        <v>BBC Croonen Lommel</v>
      </c>
      <c r="C54" s="41" t="s">
        <v>178</v>
      </c>
    </row>
    <row r="55" spans="1:3" x14ac:dyDescent="0.25">
      <c r="A55" s="40">
        <v>1361</v>
      </c>
      <c r="B55" s="40" t="str">
        <f>VLOOKUP($A55,Para!$D$1:$E$996,2,FALSE)</f>
        <v>BBC Garage Wille Hansbeke</v>
      </c>
      <c r="C55" s="41" t="s">
        <v>177</v>
      </c>
    </row>
    <row r="56" spans="1:3" x14ac:dyDescent="0.25">
      <c r="A56" s="40">
        <v>1363</v>
      </c>
      <c r="B56" s="40" t="str">
        <f>VLOOKUP($A56,Para!$D$1:$E$996,2,FALSE)</f>
        <v>BBC De West-Hoek Zwevezele</v>
      </c>
      <c r="C56" s="41" t="s">
        <v>179</v>
      </c>
    </row>
    <row r="57" spans="1:3" x14ac:dyDescent="0.25">
      <c r="A57" s="40">
        <v>1365</v>
      </c>
      <c r="B57" s="40" t="str">
        <f>VLOOKUP($A57,Para!$D$1:$E$996,2,FALSE)</f>
        <v>KBBC Bavi Gent</v>
      </c>
      <c r="C57" s="41" t="s">
        <v>239</v>
      </c>
    </row>
    <row r="58" spans="1:3" x14ac:dyDescent="0.25">
      <c r="A58" s="40">
        <v>1366</v>
      </c>
      <c r="B58" s="40" t="str">
        <f>VLOOKUP($A58,Para!$D$1:$E$996,2,FALSE)</f>
        <v>e5 Sgolba Aalter</v>
      </c>
      <c r="C58" s="41" t="s">
        <v>239</v>
      </c>
    </row>
    <row r="59" spans="1:3" x14ac:dyDescent="0.25">
      <c r="A59" s="40">
        <v>1372</v>
      </c>
      <c r="B59" s="40" t="str">
        <f>VLOOKUP($A59,Para!$D$1:$E$996,2,FALSE)</f>
        <v>L.S.V. Basket Landen</v>
      </c>
      <c r="C59" s="41" t="s">
        <v>179</v>
      </c>
    </row>
    <row r="60" spans="1:3" x14ac:dyDescent="0.25">
      <c r="A60" s="40">
        <v>1389</v>
      </c>
      <c r="B60" s="40" t="str">
        <f>VLOOKUP($A60,Para!$D$1:$E$996,2,FALSE)</f>
        <v>Rucon Gembo Koninklijke basketbalclub Borgerhout</v>
      </c>
      <c r="C60" s="41" t="s">
        <v>178</v>
      </c>
    </row>
    <row r="61" spans="1:3" x14ac:dyDescent="0.25">
      <c r="A61" s="40">
        <v>1410</v>
      </c>
      <c r="B61" s="40" t="str">
        <f>VLOOKUP($A61,Para!$D$1:$E$996,2,FALSE)</f>
        <v>Clem Scherpenheuvel</v>
      </c>
      <c r="C61" s="41" t="s">
        <v>177</v>
      </c>
    </row>
    <row r="62" spans="1:3" x14ac:dyDescent="0.25">
      <c r="A62" s="40">
        <v>1422</v>
      </c>
      <c r="B62" s="40" t="str">
        <f>VLOOKUP($A62,Para!$D$1:$E$996,2,FALSE)</f>
        <v>Basket Willebroek</v>
      </c>
      <c r="C62" s="41" t="s">
        <v>297</v>
      </c>
    </row>
    <row r="63" spans="1:3" x14ac:dyDescent="0.25">
      <c r="A63" s="40">
        <v>1438</v>
      </c>
      <c r="B63" s="40" t="str">
        <f>VLOOKUP($A63,Para!$D$1:$E$996,2,FALSE)</f>
        <v>Basket Lummen</v>
      </c>
      <c r="C63" s="41" t="s">
        <v>179</v>
      </c>
    </row>
    <row r="64" spans="1:3" x14ac:dyDescent="0.25">
      <c r="A64" s="40">
        <v>1450</v>
      </c>
      <c r="B64" s="40" t="str">
        <f>VLOOKUP($A64,Para!$D$1:$E$996,2,FALSE)</f>
        <v>Elektrooghe Gembas Knesselare</v>
      </c>
      <c r="C64" s="42" t="s">
        <v>239</v>
      </c>
    </row>
    <row r="65" spans="1:3" x14ac:dyDescent="0.25">
      <c r="A65" s="40">
        <v>1454</v>
      </c>
      <c r="B65" s="40" t="str">
        <f>VLOOKUP($A65,Para!$D$1:$E$996,2,FALSE)</f>
        <v>BBC Makeba Mariaburg Brasschaat</v>
      </c>
      <c r="C65" s="41" t="s">
        <v>179</v>
      </c>
    </row>
    <row r="66" spans="1:3" x14ac:dyDescent="0.25">
      <c r="A66" s="40">
        <v>1477</v>
      </c>
      <c r="B66" s="40" t="str">
        <f>VLOOKUP($A66,Para!$D$1:$E$996,2,FALSE)</f>
        <v>KBBC Okido Arendonk</v>
      </c>
      <c r="C66" s="41" t="s">
        <v>239</v>
      </c>
    </row>
    <row r="67" spans="1:3" x14ac:dyDescent="0.25">
      <c r="A67" s="40">
        <v>1483</v>
      </c>
      <c r="B67" s="40" t="str">
        <f>VLOOKUP($A67,Para!$D$1:$E$996,2,FALSE)</f>
        <v>Nieuw Brabo Antwerpen</v>
      </c>
      <c r="C67" s="41" t="s">
        <v>239</v>
      </c>
    </row>
    <row r="68" spans="1:3" x14ac:dyDescent="0.25">
      <c r="A68" s="40">
        <v>1484</v>
      </c>
      <c r="B68" s="40" t="str">
        <f>VLOOKUP($A68,Para!$D$1:$E$996,2,FALSE)</f>
        <v>Oxaco BBC Boechout</v>
      </c>
      <c r="C68" s="41" t="s">
        <v>178</v>
      </c>
    </row>
    <row r="69" spans="1:3" x14ac:dyDescent="0.25">
      <c r="A69" s="40">
        <v>1485</v>
      </c>
      <c r="B69" s="40" t="str">
        <f>VLOOKUP($A69,Para!$D$1:$E$996,2,FALSE)</f>
        <v>Bilzerse BC</v>
      </c>
      <c r="C69" s="41"/>
    </row>
    <row r="70" spans="1:3" x14ac:dyDescent="0.25">
      <c r="A70" s="40">
        <v>1518</v>
      </c>
      <c r="B70" s="40" t="str">
        <f>VLOOKUP($A70,Para!$D$1:$E$996,2,FALSE)</f>
        <v>Guco Lier</v>
      </c>
      <c r="C70" s="41" t="s">
        <v>178</v>
      </c>
    </row>
    <row r="71" spans="1:3" x14ac:dyDescent="0.25">
      <c r="A71" s="40">
        <v>1519</v>
      </c>
      <c r="B71" s="40" t="str">
        <f>VLOOKUP($A71,Para!$D$1:$E$996,2,FALSE)</f>
        <v>Dynamo Bertem</v>
      </c>
      <c r="C71" s="42"/>
    </row>
    <row r="72" spans="1:3" x14ac:dyDescent="0.25">
      <c r="A72" s="40">
        <v>1526</v>
      </c>
      <c r="B72" s="40" t="str">
        <f>VLOOKUP($A72,Para!$D$1:$E$996,2,FALSE)</f>
        <v>Koninklijke Remant Basics Melsele-Beveren</v>
      </c>
      <c r="C72" s="41" t="s">
        <v>178</v>
      </c>
    </row>
    <row r="73" spans="1:3" x14ac:dyDescent="0.25">
      <c r="A73" s="40">
        <v>1545</v>
      </c>
      <c r="B73" s="40" t="str">
        <f>VLOOKUP($A73,Para!$D$1:$E$996,2,FALSE)</f>
        <v>Jets Basket Zaventem</v>
      </c>
      <c r="C73" s="42" t="s">
        <v>179</v>
      </c>
    </row>
    <row r="74" spans="1:3" x14ac:dyDescent="0.25">
      <c r="A74" s="40">
        <v>1580</v>
      </c>
      <c r="B74" s="40" t="str">
        <f>VLOOKUP($A74,Para!$D$1:$E$996,2,FALSE)</f>
        <v>BC Lede</v>
      </c>
      <c r="C74" s="42" t="s">
        <v>179</v>
      </c>
    </row>
    <row r="75" spans="1:3" x14ac:dyDescent="0.25">
      <c r="A75" s="40">
        <v>1586</v>
      </c>
      <c r="B75" s="40" t="str">
        <f>VLOOKUP($A75,Para!$D$1:$E$996,2,FALSE)</f>
        <v>KBBC Vk Iebac Ieper</v>
      </c>
      <c r="C75" s="42"/>
    </row>
    <row r="76" spans="1:3" x14ac:dyDescent="0.25">
      <c r="A76" s="40">
        <v>1596</v>
      </c>
      <c r="B76" s="40" t="str">
        <f>VLOOKUP($A76,Para!$D$1:$E$996,2,FALSE)</f>
        <v>KBBC Racing Brugge</v>
      </c>
      <c r="C76" s="41" t="s">
        <v>177</v>
      </c>
    </row>
    <row r="77" spans="1:3" x14ac:dyDescent="0.25">
      <c r="A77" s="40">
        <v>1637</v>
      </c>
      <c r="B77" s="40" t="str">
        <f>VLOOKUP($A77,Para!$D$1:$E$996,2,FALSE)</f>
        <v>Hades Kiewit BBC</v>
      </c>
      <c r="C77" s="41" t="s">
        <v>239</v>
      </c>
    </row>
    <row r="78" spans="1:3" x14ac:dyDescent="0.25">
      <c r="A78" s="40">
        <v>1665</v>
      </c>
      <c r="B78" s="40" t="str">
        <f>VLOOKUP($A78,Para!$D$1:$E$996,2,FALSE)</f>
        <v>Nieuwerkerken</v>
      </c>
      <c r="C78" s="42" t="s">
        <v>179</v>
      </c>
    </row>
    <row r="79" spans="1:3" x14ac:dyDescent="0.25">
      <c r="A79" s="40">
        <v>1681</v>
      </c>
      <c r="B79" s="40" t="str">
        <f>VLOOKUP($A79,Para!$D$1:$E$996,2,FALSE)</f>
        <v>Gent-Oost Eagles</v>
      </c>
      <c r="C79" s="41" t="s">
        <v>177</v>
      </c>
    </row>
    <row r="80" spans="1:3" x14ac:dyDescent="0.25">
      <c r="A80" s="40">
        <v>1686</v>
      </c>
      <c r="B80" s="40" t="str">
        <f>VLOOKUP($A80,Para!$D$1:$E$996,2,FALSE)</f>
        <v>Olicsa Antwerpen</v>
      </c>
      <c r="C80" s="42" t="s">
        <v>179</v>
      </c>
    </row>
    <row r="81" spans="1:3" x14ac:dyDescent="0.25">
      <c r="A81" s="40">
        <v>1691</v>
      </c>
      <c r="B81" s="40" t="str">
        <f>VLOOKUP($A81,Para!$D$1:$E$996,2,FALSE)</f>
        <v>BBC Koksijde</v>
      </c>
      <c r="C81" s="42"/>
    </row>
    <row r="82" spans="1:3" x14ac:dyDescent="0.25">
      <c r="A82" s="40">
        <v>1696</v>
      </c>
      <c r="B82" s="40" t="str">
        <f>VLOOKUP($A82,Para!$D$1:$E$996,2,FALSE)</f>
        <v>BC Asse-Ternat</v>
      </c>
      <c r="C82" s="41" t="s">
        <v>297</v>
      </c>
    </row>
    <row r="83" spans="1:3" x14ac:dyDescent="0.25">
      <c r="A83" s="40">
        <v>1744</v>
      </c>
      <c r="B83" s="40" t="str">
        <f>VLOOKUP($A83,Para!$D$1:$E$996,2,FALSE)</f>
        <v>Toyota Wouters Diest</v>
      </c>
      <c r="C83" s="41" t="s">
        <v>179</v>
      </c>
    </row>
    <row r="84" spans="1:3" x14ac:dyDescent="0.25">
      <c r="A84" s="40">
        <v>1840</v>
      </c>
      <c r="B84" s="40" t="str">
        <f>VLOOKUP($A84,Para!$D$1:$E$996,2,FALSE)</f>
        <v>Zuiderkempen Diamonds</v>
      </c>
      <c r="C84" s="41" t="s">
        <v>179</v>
      </c>
    </row>
    <row r="85" spans="1:3" x14ac:dyDescent="0.25">
      <c r="A85" s="40">
        <v>1852</v>
      </c>
      <c r="B85" s="40" t="str">
        <f>VLOOKUP($A85,Para!$D$1:$E$996,2,FALSE)</f>
        <v>BBC Geel</v>
      </c>
      <c r="C85" s="41" t="s">
        <v>177</v>
      </c>
    </row>
    <row r="86" spans="1:3" x14ac:dyDescent="0.25">
      <c r="A86" s="40">
        <v>1888</v>
      </c>
      <c r="B86" s="40" t="str">
        <f>VLOOKUP($A86,Para!$D$1:$E$996,2,FALSE)</f>
        <v>GSG Aarschot</v>
      </c>
      <c r="C86" s="41" t="s">
        <v>297</v>
      </c>
    </row>
    <row r="87" spans="1:3" x14ac:dyDescent="0.25">
      <c r="A87" s="40">
        <v>1896</v>
      </c>
      <c r="B87" s="40" t="str">
        <f>VLOOKUP($A87,Para!$D$1:$E$996,2,FALSE)</f>
        <v>BC Grimbergen</v>
      </c>
      <c r="C87" s="42" t="s">
        <v>179</v>
      </c>
    </row>
    <row r="88" spans="1:3" x14ac:dyDescent="0.25">
      <c r="A88" s="40">
        <v>1911</v>
      </c>
      <c r="B88" s="40" t="str">
        <f>VLOOKUP($A88,Para!$D$1:$E$996,2,FALSE)</f>
        <v>Basket Poperinge</v>
      </c>
      <c r="C88" s="41"/>
    </row>
    <row r="89" spans="1:3" x14ac:dyDescent="0.25">
      <c r="A89" s="40">
        <v>1989</v>
      </c>
      <c r="B89" s="40" t="str">
        <f>VLOOKUP($A89,Para!$D$1:$E$996,2,FALSE)</f>
        <v>Stevoort BBC</v>
      </c>
      <c r="C89" s="41" t="s">
        <v>297</v>
      </c>
    </row>
    <row r="90" spans="1:3" x14ac:dyDescent="0.25">
      <c r="A90" s="40">
        <v>2097</v>
      </c>
      <c r="B90" s="40" t="str">
        <f>VLOOKUP($A90,Para!$D$1:$E$996,2,FALSE)</f>
        <v>BC Opwijk</v>
      </c>
      <c r="C90" s="41" t="s">
        <v>179</v>
      </c>
    </row>
    <row r="91" spans="1:3" x14ac:dyDescent="0.25">
      <c r="A91" s="40">
        <v>2174</v>
      </c>
      <c r="B91" s="40" t="str">
        <f>VLOOKUP($A91,Para!$D$1:$E$996,2,FALSE)</f>
        <v>BasKet Tongeren</v>
      </c>
      <c r="C91" s="41" t="s">
        <v>297</v>
      </c>
    </row>
    <row r="92" spans="1:3" x14ac:dyDescent="0.25">
      <c r="A92" s="40">
        <v>2219</v>
      </c>
      <c r="B92" s="40" t="str">
        <f>VLOOKUP($A92,Para!$D$1:$E$996,2,FALSE)</f>
        <v>Basket Stabroek</v>
      </c>
      <c r="C92" s="42" t="s">
        <v>179</v>
      </c>
    </row>
    <row r="93" spans="1:3" x14ac:dyDescent="0.25">
      <c r="A93" s="40">
        <v>2237</v>
      </c>
      <c r="B93" s="40" t="str">
        <f>VLOOKUP($A93,Para!$D$1:$E$996,2,FALSE)</f>
        <v>Triton Leuven</v>
      </c>
      <c r="C93" s="42" t="s">
        <v>179</v>
      </c>
    </row>
    <row r="94" spans="1:3" x14ac:dyDescent="0.25">
      <c r="A94" s="40">
        <v>2238</v>
      </c>
      <c r="B94" s="40" t="str">
        <f>VLOOKUP($A94,Para!$D$1:$E$996,2,FALSE)</f>
        <v>Kangoeroes Basket Mechelen</v>
      </c>
      <c r="C94" s="41" t="s">
        <v>296</v>
      </c>
    </row>
    <row r="95" spans="1:3" x14ac:dyDescent="0.25">
      <c r="A95" s="40">
        <v>2388</v>
      </c>
      <c r="B95" s="40" t="str">
        <f>VLOOKUP($A95,Para!$D$1:$E$996,2,FALSE)</f>
        <v>Basket Meetjesland</v>
      </c>
      <c r="C95" s="41"/>
    </row>
    <row r="96" spans="1:3" x14ac:dyDescent="0.25">
      <c r="A96" s="40">
        <v>2423</v>
      </c>
      <c r="B96" s="40" t="str">
        <f>VLOOKUP($A96,Para!$D$1:$E$996,2,FALSE)</f>
        <v>Merchtem Eagles</v>
      </c>
      <c r="C96" s="42" t="s">
        <v>179</v>
      </c>
    </row>
    <row r="97" spans="1:3" x14ac:dyDescent="0.25">
      <c r="A97" s="40">
        <v>2462</v>
      </c>
      <c r="B97" s="40" t="str">
        <f>VLOOKUP($A97,Para!$D$1:$E$996,2,FALSE)</f>
        <v>BBC Houtem Redwolves</v>
      </c>
      <c r="C97" s="42" t="s">
        <v>239</v>
      </c>
    </row>
    <row r="98" spans="1:3" x14ac:dyDescent="0.25">
      <c r="A98" s="40">
        <v>2464</v>
      </c>
      <c r="B98" s="40" t="str">
        <f>VLOOKUP($A98,Para!$D$1:$E$996,2,FALSE)</f>
        <v>Londerzeelse Dunkers</v>
      </c>
      <c r="C98" s="41"/>
    </row>
    <row r="99" spans="1:3" x14ac:dyDescent="0.25">
      <c r="A99" s="40">
        <v>2492</v>
      </c>
      <c r="B99" s="40" t="str">
        <f>VLOOKUP($A99,Para!$D$1:$E$996,2,FALSE)</f>
        <v>BBC CSS Outdoor Living Ninove</v>
      </c>
      <c r="C99" s="42" t="s">
        <v>179</v>
      </c>
    </row>
    <row r="100" spans="1:3" x14ac:dyDescent="0.25">
      <c r="A100" s="40">
        <v>2572</v>
      </c>
      <c r="B100" s="40" t="str">
        <f>VLOOKUP($A100,Para!$D$1:$E$996,2,FALSE)</f>
        <v>Vriendenhof Walem</v>
      </c>
      <c r="C100" s="42"/>
    </row>
    <row r="101" spans="1:3" x14ac:dyDescent="0.25">
      <c r="A101" s="40">
        <v>2595</v>
      </c>
      <c r="B101" s="40" t="str">
        <f>VLOOKUP($A101,Para!$D$1:$E$996,2,FALSE)</f>
        <v>Amon Jeugd Gentson</v>
      </c>
      <c r="C101" s="42" t="s">
        <v>239</v>
      </c>
    </row>
    <row r="102" spans="1:3" x14ac:dyDescent="0.25">
      <c r="A102" s="40">
        <v>2598</v>
      </c>
      <c r="B102" s="40" t="str">
        <f>VLOOKUP($A102,Para!$D$1:$E$996,2,FALSE)</f>
        <v>KYD Kortenberg Young Devils</v>
      </c>
      <c r="C102" s="42" t="s">
        <v>179</v>
      </c>
    </row>
    <row r="103" spans="1:3" x14ac:dyDescent="0.25">
      <c r="A103" s="40">
        <v>2614</v>
      </c>
      <c r="B103" s="40" t="str">
        <f>VLOOKUP($A103,Para!$D$1:$E$996,2,FALSE)</f>
        <v>Basket SKT Ieper</v>
      </c>
      <c r="C103" s="41" t="s">
        <v>178</v>
      </c>
    </row>
    <row r="104" spans="1:3" x14ac:dyDescent="0.25">
      <c r="A104" s="40">
        <v>2626</v>
      </c>
      <c r="B104" s="40" t="str">
        <f>VLOOKUP($A104,Para!$D$1:$E$996,2,FALSE)</f>
        <v>Carrefour Market Basket Blankenberge</v>
      </c>
      <c r="C104" s="41" t="s">
        <v>179</v>
      </c>
    </row>
    <row r="105" spans="1:3" x14ac:dyDescent="0.25">
      <c r="A105" s="40">
        <v>5010</v>
      </c>
      <c r="B105" s="40" t="str">
        <f>VLOOKUP($A105,Para!$D$1:$E$996,2,FALSE)</f>
        <v>Fenics Leuven BBC</v>
      </c>
      <c r="C105" s="41" t="s">
        <v>179</v>
      </c>
    </row>
    <row r="106" spans="1:3" x14ac:dyDescent="0.25">
      <c r="A106" s="40">
        <v>5014</v>
      </c>
      <c r="B106" s="40" t="str">
        <f>VLOOKUP($A106,Para!$D$1:$E$996,2,FALSE)</f>
        <v>BBC Feniks Futuria Gent</v>
      </c>
      <c r="C106" s="42" t="s">
        <v>179</v>
      </c>
    </row>
    <row r="107" spans="1:3" x14ac:dyDescent="0.25">
      <c r="A107" s="40">
        <v>5017</v>
      </c>
      <c r="B107" s="40" t="str">
        <f>VLOOKUP($A107,Para!$D$1:$E$996,2,FALSE)</f>
        <v>Bavi Vilvoorde</v>
      </c>
      <c r="C107" s="41" t="s">
        <v>297</v>
      </c>
    </row>
    <row r="108" spans="1:3" x14ac:dyDescent="0.25">
      <c r="A108" s="40">
        <v>5018</v>
      </c>
      <c r="B108" s="40" t="str">
        <f>VLOOKUP($A108,Para!$D$1:$E$996,2,FALSE)</f>
        <v>BBC P Heuvelland</v>
      </c>
      <c r="C108" s="42" t="s">
        <v>179</v>
      </c>
    </row>
    <row r="109" spans="1:3" x14ac:dyDescent="0.25">
      <c r="A109" s="40">
        <v>5022</v>
      </c>
      <c r="B109" s="40" t="str">
        <f>VLOOKUP($A109,Para!$D$1:$E$996,2,FALSE)</f>
        <v>Holstra WINGS Wevelgem-Moorsele</v>
      </c>
      <c r="C109" s="42" t="s">
        <v>239</v>
      </c>
    </row>
    <row r="110" spans="1:3" x14ac:dyDescent="0.25">
      <c r="A110" s="40">
        <v>5025</v>
      </c>
      <c r="B110" s="40" t="str">
        <f>VLOOKUP($A110,Para!$D$1:$E$996,2,FALSE)</f>
        <v>Bree Basket</v>
      </c>
      <c r="C110" s="41" t="s">
        <v>179</v>
      </c>
    </row>
    <row r="111" spans="1:3" x14ac:dyDescent="0.25">
      <c r="A111" s="40">
        <v>5031</v>
      </c>
      <c r="B111" s="40" t="str">
        <f>VLOOKUP($A111,Para!$D$1:$E$996,2,FALSE)</f>
        <v>BBC Zulte-Leiestreek</v>
      </c>
      <c r="C111" s="42"/>
    </row>
    <row r="112" spans="1:3" x14ac:dyDescent="0.25">
      <c r="A112" s="70">
        <v>5032</v>
      </c>
      <c r="B112" s="40" t="str">
        <f>VLOOKUP($A112,Para!$D$1:$E$996,2,FALSE)</f>
        <v>BC Vagant Kortrijk</v>
      </c>
      <c r="C112" s="42" t="s">
        <v>179</v>
      </c>
    </row>
    <row r="113" spans="1:3" x14ac:dyDescent="0.25">
      <c r="A113" s="70">
        <v>5035</v>
      </c>
      <c r="B113" s="40" t="str">
        <f>VLOOKUP($A113,Para!$D$1:$E$996,2,FALSE)</f>
        <v>Hubo Limburg United</v>
      </c>
      <c r="C113" s="41" t="s">
        <v>296</v>
      </c>
    </row>
    <row r="114" spans="1:3" x14ac:dyDescent="0.25">
      <c r="A114" s="70">
        <v>5039</v>
      </c>
      <c r="B114" s="40" t="str">
        <f>VLOOKUP($A114,Para!$D$1:$E$996,2,FALSE)</f>
        <v>Phantoms Basket Boom</v>
      </c>
      <c r="C114" s="41" t="s">
        <v>297</v>
      </c>
    </row>
    <row r="115" spans="1:3" x14ac:dyDescent="0.25">
      <c r="A115" s="70">
        <v>5049</v>
      </c>
      <c r="B115" s="40" t="str">
        <f>VLOOKUP($A115,Para!$D$1:$E$996,2,FALSE)</f>
        <v>Avanti Brugge 2015</v>
      </c>
      <c r="C115" s="42" t="s">
        <v>297</v>
      </c>
    </row>
  </sheetData>
  <sortState xmlns:xlrd2="http://schemas.microsoft.com/office/spreadsheetml/2017/richdata2" ref="E3:G45">
    <sortCondition ref="E3:E45"/>
  </sortState>
  <mergeCells count="2">
    <mergeCell ref="A1:C1"/>
    <mergeCell ref="E1:G1"/>
  </mergeCells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E6ED7-AB21-4C1B-84CF-6CEC7C10F241}">
  <dimension ref="A1:D225"/>
  <sheetViews>
    <sheetView workbookViewId="0">
      <pane ySplit="1" topLeftCell="A2" activePane="bottomLeft" state="frozen"/>
      <selection pane="bottomLeft" activeCell="F104" sqref="F104"/>
    </sheetView>
  </sheetViews>
  <sheetFormatPr defaultRowHeight="15" x14ac:dyDescent="0.25"/>
  <cols>
    <col min="1" max="1" width="9.5703125" bestFit="1" customWidth="1"/>
    <col min="2" max="2" width="46.28515625" bestFit="1" customWidth="1"/>
    <col min="3" max="3" width="14.28515625" bestFit="1" customWidth="1"/>
    <col min="4" max="4" width="14" bestFit="1" customWidth="1"/>
  </cols>
  <sheetData>
    <row r="1" spans="1:4" s="8" customFormat="1" x14ac:dyDescent="0.25">
      <c r="A1" s="33" t="s">
        <v>0</v>
      </c>
      <c r="B1" s="33" t="s">
        <v>2</v>
      </c>
      <c r="C1" s="32" t="s">
        <v>197</v>
      </c>
      <c r="D1" s="32" t="s">
        <v>174</v>
      </c>
    </row>
    <row r="2" spans="1:4" x14ac:dyDescent="0.25">
      <c r="A2" s="31">
        <v>71</v>
      </c>
      <c r="B2" s="31" t="str">
        <f>VLOOKUP($A2,Para!$D$1:$E$996,2,FALSE)</f>
        <v>Antwerp Giants</v>
      </c>
      <c r="C2" s="31" t="s">
        <v>198</v>
      </c>
      <c r="D2" s="31" t="s">
        <v>201</v>
      </c>
    </row>
    <row r="3" spans="1:4" x14ac:dyDescent="0.25">
      <c r="A3" s="31">
        <v>76</v>
      </c>
      <c r="B3" s="31" t="str">
        <f>VLOOKUP($A3,Para!$D$1:$E$996,2,FALSE)</f>
        <v>BC Machelen-Diegem</v>
      </c>
      <c r="C3" s="31" t="s">
        <v>198</v>
      </c>
      <c r="D3" s="31" t="s">
        <v>201</v>
      </c>
    </row>
    <row r="4" spans="1:4" x14ac:dyDescent="0.25">
      <c r="A4" s="31">
        <v>77</v>
      </c>
      <c r="B4" s="31" t="str">
        <f>VLOOKUP($A4,Para!$D$1:$E$996,2,FALSE)</f>
        <v>Mercurius BBC Berchem</v>
      </c>
      <c r="C4" s="31" t="s">
        <v>198</v>
      </c>
      <c r="D4" s="31" t="s">
        <v>201</v>
      </c>
    </row>
    <row r="5" spans="1:4" x14ac:dyDescent="0.25">
      <c r="A5" s="31">
        <v>95</v>
      </c>
      <c r="B5" s="31" t="str">
        <f>VLOOKUP($A5,Para!$D$1:$E$996,2,FALSE)</f>
        <v>BBC White Star - Witte Sterren St. Amandsberg</v>
      </c>
      <c r="C5" s="31" t="s">
        <v>198</v>
      </c>
      <c r="D5" s="31" t="s">
        <v>201</v>
      </c>
    </row>
    <row r="6" spans="1:4" x14ac:dyDescent="0.25">
      <c r="A6" s="31">
        <v>244</v>
      </c>
      <c r="B6" s="31" t="str">
        <f>VLOOKUP($A6,Para!$D$1:$E$996,2,FALSE)</f>
        <v>B.B.C. Zele</v>
      </c>
      <c r="C6" s="31" t="s">
        <v>198</v>
      </c>
      <c r="D6" s="31" t="s">
        <v>201</v>
      </c>
    </row>
    <row r="7" spans="1:4" x14ac:dyDescent="0.25">
      <c r="A7" s="31">
        <v>245</v>
      </c>
      <c r="B7" s="31" t="str">
        <f>VLOOKUP($A7,Para!$D$1:$E$996,2,FALSE)</f>
        <v>BC Oostende Basket@Sea</v>
      </c>
      <c r="C7" s="31" t="s">
        <v>198</v>
      </c>
      <c r="D7" s="31" t="s">
        <v>201</v>
      </c>
    </row>
    <row r="8" spans="1:4" x14ac:dyDescent="0.25">
      <c r="A8" s="31">
        <v>249</v>
      </c>
      <c r="B8" s="31" t="str">
        <f>VLOOKUP($A8,Para!$D$1:$E$996,2,FALSE)</f>
        <v>Okapi Aalst</v>
      </c>
      <c r="C8" s="31" t="s">
        <v>198</v>
      </c>
      <c r="D8" s="31" t="s">
        <v>201</v>
      </c>
    </row>
    <row r="9" spans="1:4" x14ac:dyDescent="0.25">
      <c r="A9" s="31">
        <v>253</v>
      </c>
      <c r="B9" s="31" t="str">
        <f>VLOOKUP($A9,Para!$D$1:$E$996,2,FALSE)</f>
        <v>Sobabee Zwijndrecht</v>
      </c>
      <c r="C9" s="31" t="s">
        <v>198</v>
      </c>
      <c r="D9" s="31" t="s">
        <v>201</v>
      </c>
    </row>
    <row r="10" spans="1:4" x14ac:dyDescent="0.25">
      <c r="A10" s="31">
        <v>261</v>
      </c>
      <c r="B10" s="31" t="str">
        <f>VLOOKUP($A10,Para!$D$1:$E$996,2,FALSE)</f>
        <v>Basket Midwest Izegem</v>
      </c>
      <c r="C10" s="31" t="s">
        <v>198</v>
      </c>
      <c r="D10" s="31" t="s">
        <v>201</v>
      </c>
    </row>
    <row r="11" spans="1:4" x14ac:dyDescent="0.25">
      <c r="A11" s="31">
        <v>267</v>
      </c>
      <c r="B11" s="31" t="str">
        <f>VLOOKUP($A11,Para!$D$1:$E$996,2,FALSE)</f>
        <v>Kon Sint-Truidense Basketbal (KSTBB)</v>
      </c>
      <c r="C11" s="31" t="s">
        <v>198</v>
      </c>
      <c r="D11" s="31" t="s">
        <v>201</v>
      </c>
    </row>
    <row r="12" spans="1:4" x14ac:dyDescent="0.25">
      <c r="A12" s="31">
        <v>296</v>
      </c>
      <c r="B12" s="31" t="str">
        <f>VLOOKUP($A12,Para!$D$1:$E$996,2,FALSE)</f>
        <v>Koninklijke Sint-Niklase Condors</v>
      </c>
      <c r="C12" s="31" t="s">
        <v>198</v>
      </c>
      <c r="D12" s="31" t="s">
        <v>201</v>
      </c>
    </row>
    <row r="13" spans="1:4" x14ac:dyDescent="0.25">
      <c r="A13" s="31">
        <v>314</v>
      </c>
      <c r="B13" s="31" t="str">
        <f>VLOOKUP($A13,Para!$D$1:$E$996,2,FALSE)</f>
        <v>Black Devils Vorst</v>
      </c>
      <c r="C13" s="31" t="s">
        <v>198</v>
      </c>
      <c r="D13" s="31" t="s">
        <v>201</v>
      </c>
    </row>
    <row r="14" spans="1:4" x14ac:dyDescent="0.25">
      <c r="A14" s="31">
        <v>320</v>
      </c>
      <c r="B14" s="31" t="str">
        <f>VLOOKUP($A14,Para!$D$1:$E$996,2,FALSE)</f>
        <v>Koninklijk Basket Team ION Waregem</v>
      </c>
      <c r="C14" s="31" t="s">
        <v>198</v>
      </c>
      <c r="D14" s="31" t="s">
        <v>201</v>
      </c>
    </row>
    <row r="15" spans="1:4" x14ac:dyDescent="0.25">
      <c r="A15" s="31">
        <v>405</v>
      </c>
      <c r="B15" s="31" t="str">
        <f>VLOOKUP($A15,Para!$D$1:$E$996,2,FALSE)</f>
        <v>Haantjes-D'Hondt Interieur-Oudenaarde</v>
      </c>
      <c r="C15" s="31" t="s">
        <v>199</v>
      </c>
      <c r="D15" s="31" t="s">
        <v>201</v>
      </c>
    </row>
    <row r="16" spans="1:4" x14ac:dyDescent="0.25">
      <c r="A16" s="31">
        <v>471</v>
      </c>
      <c r="B16" s="31" t="str">
        <f>VLOOKUP($A16,Para!$D$1:$E$996,2,FALSE)</f>
        <v>Tigers Halle</v>
      </c>
      <c r="C16" s="31" t="s">
        <v>199</v>
      </c>
      <c r="D16" s="31" t="s">
        <v>201</v>
      </c>
    </row>
    <row r="17" spans="1:4" x14ac:dyDescent="0.25">
      <c r="A17" s="31">
        <v>506</v>
      </c>
      <c r="B17" s="31" t="str">
        <f>VLOOKUP($A17,Para!$D$1:$E$996,2,FALSE)</f>
        <v>BC Lamett Deerlijk-Zwevegem</v>
      </c>
      <c r="C17" s="31" t="s">
        <v>198</v>
      </c>
      <c r="D17" s="31" t="s">
        <v>201</v>
      </c>
    </row>
    <row r="18" spans="1:4" x14ac:dyDescent="0.25">
      <c r="A18" s="31">
        <v>541</v>
      </c>
      <c r="B18" s="31" t="str">
        <f>VLOOKUP($A18,Para!$D$1:$E$996,2,FALSE)</f>
        <v>KBBC DMVD Wikings Kortrijk</v>
      </c>
      <c r="C18" s="31" t="s">
        <v>198</v>
      </c>
      <c r="D18" s="31" t="s">
        <v>201</v>
      </c>
    </row>
    <row r="19" spans="1:4" x14ac:dyDescent="0.25">
      <c r="A19" s="31">
        <v>548</v>
      </c>
      <c r="B19" s="31" t="str">
        <f>VLOOKUP($A19,Para!$D$1:$E$996,2,FALSE)</f>
        <v>Koninklijke BBC Scheldejeugd Temse</v>
      </c>
      <c r="C19" s="31" t="s">
        <v>198</v>
      </c>
      <c r="D19" s="31" t="s">
        <v>201</v>
      </c>
    </row>
    <row r="20" spans="1:4" x14ac:dyDescent="0.25">
      <c r="A20" s="31">
        <v>552</v>
      </c>
      <c r="B20" s="31" t="str">
        <f>VLOOKUP($A20,Para!$D$1:$E$996,2,FALSE)</f>
        <v>Blue Rocks Ronse-Kluisbergen</v>
      </c>
      <c r="C20" s="31" t="s">
        <v>198</v>
      </c>
      <c r="D20" s="31" t="s">
        <v>201</v>
      </c>
    </row>
    <row r="21" spans="1:4" x14ac:dyDescent="0.25">
      <c r="A21" s="31">
        <v>570</v>
      </c>
      <c r="B21" s="31" t="str">
        <f>VLOOKUP($A21,Para!$D$1:$E$996,2,FALSE)</f>
        <v>Orly Hasselt</v>
      </c>
      <c r="C21" s="31" t="s">
        <v>198</v>
      </c>
      <c r="D21" s="31" t="s">
        <v>201</v>
      </c>
    </row>
    <row r="22" spans="1:4" x14ac:dyDescent="0.25">
      <c r="A22" s="31">
        <v>592</v>
      </c>
      <c r="B22" s="31" t="str">
        <f>VLOOKUP($A22,Para!$D$1:$E$996,2,FALSE)</f>
        <v>KBGO Finexa Basket@Sea</v>
      </c>
      <c r="C22" s="31" t="s">
        <v>198</v>
      </c>
      <c r="D22" s="31" t="s">
        <v>201</v>
      </c>
    </row>
    <row r="23" spans="1:4" x14ac:dyDescent="0.25">
      <c r="A23" s="31">
        <v>660</v>
      </c>
      <c r="B23" s="31" t="str">
        <f>VLOOKUP($A23,Para!$D$1:$E$996,2,FALSE)</f>
        <v>2B|SAFE Tienen</v>
      </c>
      <c r="C23" s="31" t="s">
        <v>198</v>
      </c>
      <c r="D23" s="31" t="s">
        <v>201</v>
      </c>
    </row>
    <row r="24" spans="1:4" x14ac:dyDescent="0.25">
      <c r="A24" s="31">
        <v>667</v>
      </c>
      <c r="B24" s="31" t="str">
        <f>VLOOKUP($A24,Para!$D$1:$E$996,2,FALSE)</f>
        <v>BBC Lokeren</v>
      </c>
      <c r="C24" s="31" t="s">
        <v>199</v>
      </c>
      <c r="D24" s="31" t="s">
        <v>201</v>
      </c>
    </row>
    <row r="25" spans="1:4" x14ac:dyDescent="0.25">
      <c r="A25" s="31">
        <v>723</v>
      </c>
      <c r="B25" s="31" t="str">
        <f>VLOOKUP($A25,Para!$D$1:$E$996,2,FALSE)</f>
        <v>Insurea Kontich Wolves</v>
      </c>
      <c r="C25" s="31" t="s">
        <v>198</v>
      </c>
      <c r="D25" s="31" t="s">
        <v>201</v>
      </c>
    </row>
    <row r="26" spans="1:4" x14ac:dyDescent="0.25">
      <c r="A26" s="31">
        <v>736</v>
      </c>
      <c r="B26" s="31" t="str">
        <f>VLOOKUP($A26,Para!$D$1:$E$996,2,FALSE)</f>
        <v>BBC Helios SanoRice Zottegem</v>
      </c>
      <c r="C26" s="31" t="s">
        <v>199</v>
      </c>
      <c r="D26" s="31" t="s">
        <v>201</v>
      </c>
    </row>
    <row r="27" spans="1:4" x14ac:dyDescent="0.25">
      <c r="A27" s="31">
        <v>737</v>
      </c>
      <c r="B27" s="31" t="str">
        <f>VLOOKUP($A27,Para!$D$1:$E$996,2,FALSE)</f>
        <v>KB Oostende Bredene Basket@sea</v>
      </c>
      <c r="C27" s="31" t="s">
        <v>198</v>
      </c>
      <c r="D27" s="31" t="s">
        <v>201</v>
      </c>
    </row>
    <row r="28" spans="1:4" x14ac:dyDescent="0.25">
      <c r="A28" s="31">
        <v>785</v>
      </c>
      <c r="B28" s="31" t="str">
        <f>VLOOKUP($A28,Para!$D$1:$E$996,2,FALSE)</f>
        <v>LDP Donza</v>
      </c>
      <c r="C28" s="31" t="s">
        <v>199</v>
      </c>
      <c r="D28" s="31" t="s">
        <v>201</v>
      </c>
    </row>
    <row r="29" spans="1:4" x14ac:dyDescent="0.25">
      <c r="A29" s="31">
        <v>801</v>
      </c>
      <c r="B29" s="31" t="str">
        <f>VLOOKUP($A29,Para!$D$1:$E$996,2,FALSE)</f>
        <v>Koninklijke BBC Wezen-Vrienden Geraardsbergen</v>
      </c>
      <c r="C29" s="31" t="s">
        <v>198</v>
      </c>
      <c r="D29" s="31" t="s">
        <v>201</v>
      </c>
    </row>
    <row r="30" spans="1:4" x14ac:dyDescent="0.25">
      <c r="A30" s="31">
        <v>809</v>
      </c>
      <c r="B30" s="31" t="str">
        <f>VLOOKUP($A30,Para!$D$1:$E$996,2,FALSE)</f>
        <v>Rapid Raptors Langemark</v>
      </c>
      <c r="C30" s="31" t="s">
        <v>198</v>
      </c>
      <c r="D30" s="31" t="s">
        <v>201</v>
      </c>
    </row>
    <row r="31" spans="1:4" x14ac:dyDescent="0.25">
      <c r="A31" s="31">
        <v>811</v>
      </c>
      <c r="B31" s="31" t="str">
        <f>VLOOKUP($A31,Para!$D$1:$E$996,2,FALSE)</f>
        <v>Koninklijke BBC Oostkamp</v>
      </c>
      <c r="C31" s="31" t="s">
        <v>199</v>
      </c>
      <c r="D31" s="31" t="s">
        <v>201</v>
      </c>
    </row>
    <row r="32" spans="1:4" x14ac:dyDescent="0.25">
      <c r="A32" s="31">
        <v>816</v>
      </c>
      <c r="B32" s="31" t="str">
        <f>VLOOKUP($A32,Para!$D$1:$E$996,2,FALSE)</f>
        <v>KBBC Miners Beringen</v>
      </c>
      <c r="C32" s="31" t="s">
        <v>198</v>
      </c>
      <c r="D32" s="31" t="s">
        <v>201</v>
      </c>
    </row>
    <row r="33" spans="1:4" x14ac:dyDescent="0.25">
      <c r="A33" s="31">
        <v>837</v>
      </c>
      <c r="B33" s="31" t="str">
        <f>VLOOKUP($A33,Para!$D$1:$E$996,2,FALSE)</f>
        <v>Kon BBC De Panne vzw</v>
      </c>
      <c r="C33" s="31" t="s">
        <v>198</v>
      </c>
      <c r="D33" s="31" t="s">
        <v>201</v>
      </c>
    </row>
    <row r="34" spans="1:4" x14ac:dyDescent="0.25">
      <c r="A34" s="31">
        <v>844</v>
      </c>
      <c r="B34" s="31" t="str">
        <f>VLOOKUP($A34,Para!$D$1:$E$996,2,FALSE)</f>
        <v>Koninklijke Herentalse BBC</v>
      </c>
      <c r="C34" s="31" t="s">
        <v>199</v>
      </c>
      <c r="D34" s="31" t="s">
        <v>201</v>
      </c>
    </row>
    <row r="35" spans="1:4" x14ac:dyDescent="0.25">
      <c r="A35" s="31">
        <v>853</v>
      </c>
      <c r="B35" s="31" t="str">
        <f>VLOOKUP($A35,Para!$D$1:$E$996,2,FALSE)</f>
        <v>KBBC Zolder vzw</v>
      </c>
      <c r="C35" s="31" t="s">
        <v>198</v>
      </c>
      <c r="D35" s="31" t="s">
        <v>201</v>
      </c>
    </row>
    <row r="36" spans="1:4" x14ac:dyDescent="0.25">
      <c r="A36" s="31">
        <v>908</v>
      </c>
      <c r="B36" s="31" t="str">
        <f>VLOOKUP($A36,Para!$D$1:$E$996,2,FALSE)</f>
        <v>BC Digiresto Knokke-Heist</v>
      </c>
      <c r="C36" s="31" t="s">
        <v>198</v>
      </c>
      <c r="D36" s="31" t="s">
        <v>201</v>
      </c>
    </row>
    <row r="37" spans="1:4" x14ac:dyDescent="0.25">
      <c r="A37" s="31">
        <v>936</v>
      </c>
      <c r="B37" s="31" t="str">
        <f>VLOOKUP($A37,Para!$D$1:$E$996,2,FALSE)</f>
        <v>Hasselt BT</v>
      </c>
      <c r="C37" s="31" t="s">
        <v>198</v>
      </c>
      <c r="D37" s="31" t="s">
        <v>201</v>
      </c>
    </row>
    <row r="38" spans="1:4" x14ac:dyDescent="0.25">
      <c r="A38" s="31">
        <v>954</v>
      </c>
      <c r="B38" s="31" t="str">
        <f>VLOOKUP($A38,Para!$D$1:$E$996,2,FALSE)</f>
        <v>Wytewa Roeselare</v>
      </c>
      <c r="C38" s="31" t="s">
        <v>198</v>
      </c>
      <c r="D38" s="31" t="s">
        <v>201</v>
      </c>
    </row>
    <row r="39" spans="1:4" x14ac:dyDescent="0.25">
      <c r="A39" s="31">
        <v>978</v>
      </c>
      <c r="B39" s="31" t="str">
        <f>VLOOKUP($A39,Para!$D$1:$E$996,2,FALSE)</f>
        <v>Basket Malle</v>
      </c>
      <c r="C39" s="31" t="s">
        <v>198</v>
      </c>
      <c r="D39" s="31" t="s">
        <v>201</v>
      </c>
    </row>
    <row r="40" spans="1:4" x14ac:dyDescent="0.25">
      <c r="A40" s="31">
        <v>979</v>
      </c>
      <c r="B40" s="31" t="str">
        <f>VLOOKUP($A40,Para!$D$1:$E$996,2,FALSE)</f>
        <v>Rozenbeka Oostrozebeke</v>
      </c>
      <c r="C40" s="31" t="s">
        <v>198</v>
      </c>
      <c r="D40" s="31" t="s">
        <v>201</v>
      </c>
    </row>
    <row r="41" spans="1:4" x14ac:dyDescent="0.25">
      <c r="A41" s="31">
        <v>1009</v>
      </c>
      <c r="B41" s="31" t="str">
        <f>VLOOKUP($A41,Para!$D$1:$E$996,2,FALSE)</f>
        <v>Maccabi Antwerpen</v>
      </c>
      <c r="C41" s="31" t="s">
        <v>198</v>
      </c>
      <c r="D41" s="31" t="s">
        <v>201</v>
      </c>
    </row>
    <row r="42" spans="1:4" x14ac:dyDescent="0.25">
      <c r="A42" s="31">
        <v>1029</v>
      </c>
      <c r="B42" s="31" t="str">
        <f>VLOOKUP($A42,Para!$D$1:$E$996,2,FALSE)</f>
        <v>Basketclub Red Sharks Koekelare</v>
      </c>
      <c r="C42" s="31" t="s">
        <v>198</v>
      </c>
      <c r="D42" s="31" t="s">
        <v>201</v>
      </c>
    </row>
    <row r="43" spans="1:4" x14ac:dyDescent="0.25">
      <c r="A43" s="31">
        <v>1061</v>
      </c>
      <c r="B43" s="31" t="str">
        <f>VLOOKUP($A43,Para!$D$1:$E$996,2,FALSE)</f>
        <v>BBC Gullegem</v>
      </c>
      <c r="C43" s="31" t="s">
        <v>199</v>
      </c>
      <c r="D43" s="31" t="s">
        <v>201</v>
      </c>
    </row>
    <row r="44" spans="1:4" x14ac:dyDescent="0.25">
      <c r="A44" s="31">
        <v>1068</v>
      </c>
      <c r="B44" s="31" t="str">
        <f>VLOOKUP($A44,Para!$D$1:$E$996,2,FALSE)</f>
        <v>Geranimo Bornem Basket</v>
      </c>
      <c r="C44" s="31" t="s">
        <v>198</v>
      </c>
      <c r="D44" s="31" t="s">
        <v>201</v>
      </c>
    </row>
    <row r="45" spans="1:4" x14ac:dyDescent="0.25">
      <c r="A45" s="31">
        <v>1086</v>
      </c>
      <c r="B45" s="31" t="str">
        <f>VLOOKUP($A45,Para!$D$1:$E$996,2,FALSE)</f>
        <v>BBC Optima Tessenderlo</v>
      </c>
      <c r="C45" s="31" t="s">
        <v>199</v>
      </c>
      <c r="D45" s="31" t="s">
        <v>201</v>
      </c>
    </row>
    <row r="46" spans="1:4" x14ac:dyDescent="0.25">
      <c r="A46" s="31">
        <v>1095</v>
      </c>
      <c r="B46" s="31" t="str">
        <f>VLOOKUP($A46,Para!$D$1:$E$996,2,FALSE)</f>
        <v>Koninklijke BBC Union Leopoldsburg</v>
      </c>
      <c r="C46" s="31"/>
      <c r="D46" s="31"/>
    </row>
    <row r="47" spans="1:4" x14ac:dyDescent="0.25">
      <c r="A47" s="31">
        <v>1114</v>
      </c>
      <c r="B47" s="31" t="str">
        <f>VLOOKUP($A47,Para!$D$1:$E$996,2,FALSE)</f>
        <v>Basket Club Groot Dilbeek</v>
      </c>
      <c r="C47" s="31" t="s">
        <v>198</v>
      </c>
      <c r="D47" s="31" t="s">
        <v>201</v>
      </c>
    </row>
    <row r="48" spans="1:4" x14ac:dyDescent="0.25">
      <c r="A48" s="31">
        <v>1123</v>
      </c>
      <c r="B48" s="31" t="str">
        <f>VLOOKUP($A48,Para!$D$1:$E$996,2,FALSE)</f>
        <v>Panters Baasrode</v>
      </c>
      <c r="C48" s="31" t="s">
        <v>198</v>
      </c>
      <c r="D48" s="31" t="s">
        <v>201</v>
      </c>
    </row>
    <row r="49" spans="1:4" x14ac:dyDescent="0.25">
      <c r="A49" s="31">
        <v>1124</v>
      </c>
      <c r="B49" s="31" t="str">
        <f>VLOOKUP($A49,Para!$D$1:$E$996,2,FALSE)</f>
        <v>BBC Wuitens Hamme</v>
      </c>
      <c r="C49" s="31" t="s">
        <v>198</v>
      </c>
      <c r="D49" s="31" t="s">
        <v>203</v>
      </c>
    </row>
    <row r="50" spans="1:4" x14ac:dyDescent="0.25">
      <c r="A50" s="31">
        <v>1132</v>
      </c>
      <c r="B50" s="31" t="str">
        <f>VLOOKUP($A50,Para!$D$1:$E$996,2,FALSE)</f>
        <v>Fellows Legal Brokers Ekeren BBC</v>
      </c>
      <c r="C50" s="31" t="s">
        <v>198</v>
      </c>
      <c r="D50" s="31" t="s">
        <v>201</v>
      </c>
    </row>
    <row r="51" spans="1:4" x14ac:dyDescent="0.25">
      <c r="A51" s="31">
        <v>1150</v>
      </c>
      <c r="B51" s="31" t="str">
        <f>VLOOKUP($A51,Para!$D$1:$E$996,2,FALSE)</f>
        <v>Basket Sijsele</v>
      </c>
      <c r="C51" s="31" t="s">
        <v>199</v>
      </c>
      <c r="D51" s="31" t="s">
        <v>201</v>
      </c>
    </row>
    <row r="52" spans="1:4" x14ac:dyDescent="0.25">
      <c r="A52" s="31">
        <v>1165</v>
      </c>
      <c r="B52" s="31" t="str">
        <f>VLOOKUP($A52,Para!$D$1:$E$996,2,FALSE)</f>
        <v>Duffel K.B.B.C.</v>
      </c>
      <c r="C52" s="31" t="s">
        <v>199</v>
      </c>
      <c r="D52" s="31" t="s">
        <v>201</v>
      </c>
    </row>
    <row r="53" spans="1:4" x14ac:dyDescent="0.25">
      <c r="A53" s="31">
        <v>1170</v>
      </c>
      <c r="B53" s="31" t="str">
        <f>VLOOKUP($A53,Para!$D$1:$E$996,2,FALSE)</f>
        <v>B.C. Gems Diepenbeek</v>
      </c>
      <c r="C53" s="31" t="s">
        <v>198</v>
      </c>
      <c r="D53" s="31" t="s">
        <v>201</v>
      </c>
    </row>
    <row r="54" spans="1:4" x14ac:dyDescent="0.25">
      <c r="A54" s="31">
        <v>1173</v>
      </c>
      <c r="B54" s="31" t="str">
        <f>VLOOKUP($A54,Para!$D$1:$E$996,2,FALSE)</f>
        <v>Telstar B.B.C. Mechelen</v>
      </c>
      <c r="C54" s="31" t="s">
        <v>198</v>
      </c>
      <c r="D54" s="31" t="s">
        <v>201</v>
      </c>
    </row>
    <row r="55" spans="1:4" x14ac:dyDescent="0.25">
      <c r="A55" s="31">
        <v>1184</v>
      </c>
      <c r="B55" s="31" t="str">
        <f>VLOOKUP($A55,Para!$D$1:$E$996,2,FALSE)</f>
        <v>Cosmo Genk BBC</v>
      </c>
      <c r="C55" s="31" t="s">
        <v>198</v>
      </c>
      <c r="D55" s="31" t="s">
        <v>201</v>
      </c>
    </row>
    <row r="56" spans="1:4" x14ac:dyDescent="0.25">
      <c r="A56" s="31">
        <v>1204</v>
      </c>
      <c r="B56" s="31" t="str">
        <f>VLOOKUP($A56,Para!$D$1:$E$996,2,FALSE)</f>
        <v>Basketbalclub Sint-Amands vzw</v>
      </c>
      <c r="C56" s="31" t="s">
        <v>198</v>
      </c>
      <c r="D56" s="31" t="s">
        <v>201</v>
      </c>
    </row>
    <row r="57" spans="1:4" x14ac:dyDescent="0.25">
      <c r="A57" s="31">
        <v>1206</v>
      </c>
      <c r="B57" s="31" t="str">
        <f>VLOOKUP($A57,Para!$D$1:$E$996,2,FALSE)</f>
        <v>BC Black Boys Erpe-Mere</v>
      </c>
      <c r="C57" s="31" t="s">
        <v>198</v>
      </c>
      <c r="D57" s="31" t="s">
        <v>201</v>
      </c>
    </row>
    <row r="58" spans="1:4" x14ac:dyDescent="0.25">
      <c r="A58" s="31">
        <v>1207</v>
      </c>
      <c r="B58" s="31" t="str">
        <f>VLOOKUP($A58,Para!$D$1:$E$996,2,FALSE)</f>
        <v>Mibac Middelkerke</v>
      </c>
      <c r="C58" s="31" t="s">
        <v>198</v>
      </c>
      <c r="D58" s="31" t="s">
        <v>201</v>
      </c>
    </row>
    <row r="59" spans="1:4" x14ac:dyDescent="0.25">
      <c r="A59" s="31">
        <v>1210</v>
      </c>
      <c r="B59" s="31" t="str">
        <f>VLOOKUP($A59,Para!$D$1:$E$996,2,FALSE)</f>
        <v>Stella Artois Leuven Bears</v>
      </c>
      <c r="C59" s="31" t="s">
        <v>200</v>
      </c>
      <c r="D59" s="31" t="s">
        <v>201</v>
      </c>
    </row>
    <row r="60" spans="1:4" x14ac:dyDescent="0.25">
      <c r="A60" s="31">
        <v>1216</v>
      </c>
      <c r="B60" s="31" t="str">
        <f>VLOOKUP($A60,Para!$D$1:$E$996,2,FALSE)</f>
        <v>K. Vabco Mol BBC</v>
      </c>
      <c r="C60" s="31" t="s">
        <v>198</v>
      </c>
      <c r="D60" s="31" t="s">
        <v>201</v>
      </c>
    </row>
    <row r="61" spans="1:4" x14ac:dyDescent="0.25">
      <c r="A61" s="31">
        <v>1218</v>
      </c>
      <c r="B61" s="31" t="str">
        <f>VLOOKUP($A61,Para!$D$1:$E$996,2,FALSE)</f>
        <v>House Of Talents Kortrijk Spurs</v>
      </c>
      <c r="C61" s="31" t="s">
        <v>198</v>
      </c>
      <c r="D61" s="31" t="s">
        <v>201</v>
      </c>
    </row>
    <row r="62" spans="1:4" x14ac:dyDescent="0.25">
      <c r="A62" s="31">
        <v>1220</v>
      </c>
      <c r="B62" s="31" t="str">
        <f>VLOOKUP($A62,Para!$D$1:$E$996,2,FALSE)</f>
        <v>The Tower Aalst</v>
      </c>
      <c r="C62" s="31" t="s">
        <v>198</v>
      </c>
      <c r="D62" s="31" t="s">
        <v>201</v>
      </c>
    </row>
    <row r="63" spans="1:4" x14ac:dyDescent="0.25">
      <c r="A63" s="31">
        <v>1221</v>
      </c>
      <c r="B63" s="31" t="str">
        <f>VLOOKUP($A63,Para!$D$1:$E$996,2,FALSE)</f>
        <v>Basket Zonhoven</v>
      </c>
      <c r="C63" s="31" t="s">
        <v>200</v>
      </c>
      <c r="D63" s="31" t="s">
        <v>201</v>
      </c>
    </row>
    <row r="64" spans="1:4" x14ac:dyDescent="0.25">
      <c r="A64" s="31">
        <v>1223</v>
      </c>
      <c r="B64" s="31" t="str">
        <f>VLOOKUP($A64,Para!$D$1:$E$996,2,FALSE)</f>
        <v>BC Maasmechelen</v>
      </c>
      <c r="C64" s="31"/>
      <c r="D64" s="31"/>
    </row>
    <row r="65" spans="1:4" x14ac:dyDescent="0.25">
      <c r="A65" s="31">
        <v>1250</v>
      </c>
      <c r="B65" s="31" t="str">
        <f>VLOOKUP($A65,Para!$D$1:$E$996,2,FALSE)</f>
        <v>Essense Esbac</v>
      </c>
      <c r="C65" s="31" t="s">
        <v>198</v>
      </c>
      <c r="D65" s="31" t="s">
        <v>201</v>
      </c>
    </row>
    <row r="66" spans="1:4" x14ac:dyDescent="0.25">
      <c r="A66" s="31">
        <v>1251</v>
      </c>
      <c r="B66" s="31" t="str">
        <f>VLOOKUP($A66,Para!$D$1:$E$996,2,FALSE)</f>
        <v>Wibac BBC Sint-Eloois-Winkel</v>
      </c>
      <c r="C66" s="31" t="s">
        <v>198</v>
      </c>
      <c r="D66" s="31" t="s">
        <v>201</v>
      </c>
    </row>
    <row r="67" spans="1:4" x14ac:dyDescent="0.25">
      <c r="A67" s="31">
        <v>1256</v>
      </c>
      <c r="B67" s="31" t="str">
        <f>VLOOKUP($A67,Para!$D$1:$E$996,2,FALSE)</f>
        <v>BBC Falco Gent</v>
      </c>
      <c r="C67" s="31" t="s">
        <v>198</v>
      </c>
      <c r="D67" s="31" t="s">
        <v>201</v>
      </c>
    </row>
    <row r="68" spans="1:4" x14ac:dyDescent="0.25">
      <c r="A68" s="31">
        <v>1273</v>
      </c>
      <c r="B68" s="31" t="str">
        <f>VLOOKUP($A68,Para!$D$1:$E$996,2,FALSE)</f>
        <v>Aartselaar BBC</v>
      </c>
      <c r="C68" s="31" t="s">
        <v>199</v>
      </c>
      <c r="D68" s="31" t="s">
        <v>201</v>
      </c>
    </row>
    <row r="69" spans="1:4" x14ac:dyDescent="0.25">
      <c r="A69" s="31">
        <v>1277</v>
      </c>
      <c r="B69" s="31" t="str">
        <f>VLOOKUP($A69,Para!$D$1:$E$996,2,FALSE)</f>
        <v>BBC Olympia Denderleeuw</v>
      </c>
      <c r="C69" s="31" t="s">
        <v>200</v>
      </c>
      <c r="D69" s="31" t="s">
        <v>201</v>
      </c>
    </row>
    <row r="70" spans="1:4" x14ac:dyDescent="0.25">
      <c r="A70" s="31">
        <v>1278</v>
      </c>
      <c r="B70" s="31" t="str">
        <f>VLOOKUP($A70,Para!$D$1:$E$996,2,FALSE)</f>
        <v>KBBC Sparta Laarne</v>
      </c>
      <c r="C70" s="31" t="s">
        <v>198</v>
      </c>
      <c r="D70" s="31" t="s">
        <v>201</v>
      </c>
    </row>
    <row r="71" spans="1:4" x14ac:dyDescent="0.25">
      <c r="A71" s="31">
        <v>1300</v>
      </c>
      <c r="B71" s="31" t="str">
        <f>VLOOKUP($A71,Para!$D$1:$E$996,2,FALSE)</f>
        <v>Peer BBC vzw</v>
      </c>
      <c r="C71" s="31" t="s">
        <v>198</v>
      </c>
      <c r="D71" s="31" t="s">
        <v>201</v>
      </c>
    </row>
    <row r="72" spans="1:4" x14ac:dyDescent="0.25">
      <c r="A72" s="31">
        <v>1304</v>
      </c>
      <c r="B72" s="31" t="str">
        <f>VLOOKUP($A72,Para!$D$1:$E$996,2,FALSE)</f>
        <v>Red Vic Wilrijk</v>
      </c>
      <c r="C72" s="31" t="s">
        <v>198</v>
      </c>
      <c r="D72" s="31" t="s">
        <v>201</v>
      </c>
    </row>
    <row r="73" spans="1:4" x14ac:dyDescent="0.25">
      <c r="A73" s="31">
        <v>1310</v>
      </c>
      <c r="B73" s="31" t="str">
        <f>VLOOKUP($A73,Para!$D$1:$E$996,2,FALSE)</f>
        <v>Titans Basketball Bonheiden</v>
      </c>
      <c r="C73" s="31" t="s">
        <v>198</v>
      </c>
      <c r="D73" s="31" t="s">
        <v>201</v>
      </c>
    </row>
    <row r="74" spans="1:4" x14ac:dyDescent="0.25">
      <c r="A74" s="31">
        <v>1317</v>
      </c>
      <c r="B74" s="31" t="str">
        <f>VLOOKUP($A74,Para!$D$1:$E$996,2,FALSE)</f>
        <v>Silaba Zelzate</v>
      </c>
      <c r="C74" s="31" t="s">
        <v>198</v>
      </c>
      <c r="D74" s="31" t="s">
        <v>201</v>
      </c>
    </row>
    <row r="75" spans="1:4" x14ac:dyDescent="0.25">
      <c r="A75" s="31">
        <v>1324</v>
      </c>
      <c r="B75" s="31" t="str">
        <f>VLOOKUP($A75,Para!$D$1:$E$996,2,FALSE)</f>
        <v>KBBC T&amp;T Turnhout</v>
      </c>
      <c r="C75" s="31" t="s">
        <v>198</v>
      </c>
      <c r="D75" s="31" t="s">
        <v>201</v>
      </c>
    </row>
    <row r="76" spans="1:4" x14ac:dyDescent="0.25">
      <c r="A76" s="31">
        <v>1332</v>
      </c>
      <c r="B76" s="31" t="str">
        <f>VLOOKUP($A76,Para!$D$1:$E$996,2,FALSE)</f>
        <v>Jong Edegem BBC</v>
      </c>
      <c r="C76" s="31" t="s">
        <v>200</v>
      </c>
      <c r="D76" s="31" t="s">
        <v>201</v>
      </c>
    </row>
    <row r="77" spans="1:4" x14ac:dyDescent="0.25">
      <c r="A77" s="31">
        <v>1349</v>
      </c>
      <c r="B77" s="31" t="str">
        <f>VLOOKUP($A77,Para!$D$1:$E$996,2,FALSE)</f>
        <v>Bct Overijse</v>
      </c>
      <c r="C77" s="31" t="s">
        <v>198</v>
      </c>
      <c r="D77" s="31" t="s">
        <v>201</v>
      </c>
    </row>
    <row r="78" spans="1:4" x14ac:dyDescent="0.25">
      <c r="A78" s="31">
        <v>1351</v>
      </c>
      <c r="B78" s="31" t="str">
        <f>VLOOKUP($A78,Para!$D$1:$E$996,2,FALSE)</f>
        <v>BBC Croonen Lommel</v>
      </c>
      <c r="C78" s="31" t="s">
        <v>200</v>
      </c>
      <c r="D78" s="31" t="s">
        <v>201</v>
      </c>
    </row>
    <row r="79" spans="1:4" x14ac:dyDescent="0.25">
      <c r="A79" s="31">
        <v>1361</v>
      </c>
      <c r="B79" s="31" t="str">
        <f>VLOOKUP($A79,Para!$D$1:$E$996,2,FALSE)</f>
        <v>BBC Garage Wille Hansbeke</v>
      </c>
      <c r="C79" s="31" t="s">
        <v>198</v>
      </c>
      <c r="D79" s="31" t="s">
        <v>201</v>
      </c>
    </row>
    <row r="80" spans="1:4" x14ac:dyDescent="0.25">
      <c r="A80" s="31">
        <v>1363</v>
      </c>
      <c r="B80" s="31" t="str">
        <f>VLOOKUP($A80,Para!$D$1:$E$996,2,FALSE)</f>
        <v>BBC De West-Hoek Zwevezele</v>
      </c>
      <c r="C80" s="31" t="s">
        <v>198</v>
      </c>
      <c r="D80" s="31" t="s">
        <v>201</v>
      </c>
    </row>
    <row r="81" spans="1:4" x14ac:dyDescent="0.25">
      <c r="A81" s="31">
        <v>1364</v>
      </c>
      <c r="B81" s="31" t="str">
        <f>VLOOKUP($A81,Para!$D$1:$E$996,2,FALSE)</f>
        <v>Alken BBC</v>
      </c>
      <c r="C81" s="31" t="s">
        <v>198</v>
      </c>
      <c r="D81" s="31" t="s">
        <v>201</v>
      </c>
    </row>
    <row r="82" spans="1:4" x14ac:dyDescent="0.25">
      <c r="A82" s="31">
        <v>1365</v>
      </c>
      <c r="B82" s="31" t="str">
        <f>VLOOKUP($A82,Para!$D$1:$E$996,2,FALSE)</f>
        <v>KBBC Bavi Gent</v>
      </c>
      <c r="C82" s="31" t="s">
        <v>198</v>
      </c>
      <c r="D82" s="31" t="s">
        <v>201</v>
      </c>
    </row>
    <row r="83" spans="1:4" x14ac:dyDescent="0.25">
      <c r="A83" s="31">
        <v>1366</v>
      </c>
      <c r="B83" s="31" t="str">
        <f>VLOOKUP($A83,Para!$D$1:$E$996,2,FALSE)</f>
        <v>e5 Sgolba Aalter</v>
      </c>
      <c r="C83" s="31" t="s">
        <v>198</v>
      </c>
      <c r="D83" s="31" t="s">
        <v>201</v>
      </c>
    </row>
    <row r="84" spans="1:4" x14ac:dyDescent="0.25">
      <c r="A84" s="31">
        <v>1372</v>
      </c>
      <c r="B84" s="31" t="str">
        <f>VLOOKUP($A84,Para!$D$1:$E$996,2,FALSE)</f>
        <v>L.S.V. Basket Landen</v>
      </c>
      <c r="C84" s="31" t="s">
        <v>198</v>
      </c>
      <c r="D84" s="31" t="s">
        <v>201</v>
      </c>
    </row>
    <row r="85" spans="1:4" x14ac:dyDescent="0.25">
      <c r="A85" s="31">
        <v>1389</v>
      </c>
      <c r="B85" s="31" t="str">
        <f>VLOOKUP($A85,Para!$D$1:$E$996,2,FALSE)</f>
        <v>Rucon Gembo Koninklijke basketbalclub Borgerhout</v>
      </c>
      <c r="C85" s="31" t="s">
        <v>198</v>
      </c>
      <c r="D85" s="31" t="s">
        <v>201</v>
      </c>
    </row>
    <row r="86" spans="1:4" x14ac:dyDescent="0.25">
      <c r="A86" s="31">
        <v>1392</v>
      </c>
      <c r="B86" s="31" t="str">
        <f>VLOOKUP($A86,Para!$D$1:$E$996,2,FALSE)</f>
        <v>KBBC Wasocub Waasmunster vzw</v>
      </c>
      <c r="C86" s="31" t="s">
        <v>199</v>
      </c>
      <c r="D86" s="31" t="s">
        <v>201</v>
      </c>
    </row>
    <row r="87" spans="1:4" x14ac:dyDescent="0.25">
      <c r="A87" s="31">
        <v>1393</v>
      </c>
      <c r="B87" s="31" t="str">
        <f>VLOOKUP($A87,Para!$D$1:$E$996,2,FALSE)</f>
        <v>BBC Pelt</v>
      </c>
      <c r="C87" s="31" t="s">
        <v>199</v>
      </c>
      <c r="D87" s="31" t="s">
        <v>201</v>
      </c>
    </row>
    <row r="88" spans="1:4" x14ac:dyDescent="0.25">
      <c r="A88" s="31">
        <v>1410</v>
      </c>
      <c r="B88" s="31" t="str">
        <f>VLOOKUP($A88,Para!$D$1:$E$996,2,FALSE)</f>
        <v>Clem Scherpenheuvel</v>
      </c>
      <c r="C88" s="31" t="s">
        <v>198</v>
      </c>
      <c r="D88" s="31" t="s">
        <v>201</v>
      </c>
    </row>
    <row r="89" spans="1:4" x14ac:dyDescent="0.25">
      <c r="A89" s="31">
        <v>1419</v>
      </c>
      <c r="B89" s="31" t="str">
        <f>VLOOKUP($A89,Para!$D$1:$E$996,2,FALSE)</f>
        <v>Betekom Bullets</v>
      </c>
      <c r="C89" s="31" t="s">
        <v>198</v>
      </c>
      <c r="D89" s="31" t="s">
        <v>203</v>
      </c>
    </row>
    <row r="90" spans="1:4" x14ac:dyDescent="0.25">
      <c r="A90" s="31">
        <v>1422</v>
      </c>
      <c r="B90" s="31" t="str">
        <f>VLOOKUP($A90,Para!$D$1:$E$996,2,FALSE)</f>
        <v>Basket Willebroek</v>
      </c>
      <c r="C90" s="31" t="s">
        <v>198</v>
      </c>
      <c r="D90" s="31" t="s">
        <v>201</v>
      </c>
    </row>
    <row r="91" spans="1:4" x14ac:dyDescent="0.25">
      <c r="A91" s="31">
        <v>1438</v>
      </c>
      <c r="B91" s="31" t="str">
        <f>VLOOKUP($A91,Para!$D$1:$E$996,2,FALSE)</f>
        <v>Basket Lummen</v>
      </c>
      <c r="C91" s="31" t="s">
        <v>198</v>
      </c>
      <c r="D91" s="31" t="s">
        <v>201</v>
      </c>
    </row>
    <row r="92" spans="1:4" x14ac:dyDescent="0.25">
      <c r="A92" s="31">
        <v>1450</v>
      </c>
      <c r="B92" s="31" t="str">
        <f>VLOOKUP($A92,Para!$D$1:$E$996,2,FALSE)</f>
        <v>Elektrooghe Gembas Knesselare</v>
      </c>
      <c r="C92" s="31" t="s">
        <v>198</v>
      </c>
      <c r="D92" s="31" t="s">
        <v>201</v>
      </c>
    </row>
    <row r="93" spans="1:4" x14ac:dyDescent="0.25">
      <c r="A93" s="31">
        <v>1454</v>
      </c>
      <c r="B93" s="31" t="str">
        <f>VLOOKUP($A93,Para!$D$1:$E$996,2,FALSE)</f>
        <v>BBC Makeba Mariaburg Brasschaat</v>
      </c>
      <c r="C93" s="31" t="s">
        <v>199</v>
      </c>
      <c r="D93" s="31" t="s">
        <v>201</v>
      </c>
    </row>
    <row r="94" spans="1:4" x14ac:dyDescent="0.25">
      <c r="A94" s="31">
        <v>1468</v>
      </c>
      <c r="B94" s="31" t="str">
        <f>VLOOKUP($A94,Para!$D$1:$E$996,2,FALSE)</f>
        <v>KBBC Eksaarde</v>
      </c>
      <c r="C94" s="31" t="s">
        <v>199</v>
      </c>
      <c r="D94" s="31" t="s">
        <v>201</v>
      </c>
    </row>
    <row r="95" spans="1:4" x14ac:dyDescent="0.25">
      <c r="A95" s="31">
        <v>1476</v>
      </c>
      <c r="B95" s="31" t="str">
        <f>VLOOKUP($A95,Para!$D$1:$E$996,2,FALSE)</f>
        <v>BBC Alsemberg</v>
      </c>
      <c r="C95" s="31" t="s">
        <v>198</v>
      </c>
      <c r="D95" s="31" t="s">
        <v>201</v>
      </c>
    </row>
    <row r="96" spans="1:4" x14ac:dyDescent="0.25">
      <c r="A96" s="31">
        <v>1477</v>
      </c>
      <c r="B96" s="31" t="str">
        <f>VLOOKUP($A96,Para!$D$1:$E$996,2,FALSE)</f>
        <v>KBBC Okido Arendonk</v>
      </c>
      <c r="C96" s="31" t="s">
        <v>198</v>
      </c>
      <c r="D96" s="31" t="s">
        <v>201</v>
      </c>
    </row>
    <row r="97" spans="1:4" x14ac:dyDescent="0.25">
      <c r="A97" s="31">
        <v>1483</v>
      </c>
      <c r="B97" s="31" t="str">
        <f>VLOOKUP($A97,Para!$D$1:$E$996,2,FALSE)</f>
        <v>Nieuw Brabo Antwerpen</v>
      </c>
      <c r="C97" s="31" t="s">
        <v>199</v>
      </c>
      <c r="D97" s="31" t="s">
        <v>201</v>
      </c>
    </row>
    <row r="98" spans="1:4" x14ac:dyDescent="0.25">
      <c r="A98" s="31">
        <v>1484</v>
      </c>
      <c r="B98" s="31" t="str">
        <f>VLOOKUP($A98,Para!$D$1:$E$996,2,FALSE)</f>
        <v>Oxaco BBC Boechout</v>
      </c>
      <c r="C98" s="31" t="s">
        <v>198</v>
      </c>
      <c r="D98" s="31" t="s">
        <v>201</v>
      </c>
    </row>
    <row r="99" spans="1:4" x14ac:dyDescent="0.25">
      <c r="A99" s="31">
        <v>1485</v>
      </c>
      <c r="B99" s="31" t="str">
        <f>VLOOKUP($A99,Para!$D$1:$E$996,2,FALSE)</f>
        <v>Bilzerse BC</v>
      </c>
      <c r="C99" s="31"/>
      <c r="D99" s="31"/>
    </row>
    <row r="100" spans="1:4" x14ac:dyDescent="0.25">
      <c r="A100" s="31">
        <v>1516</v>
      </c>
      <c r="B100" s="31" t="str">
        <f>VLOOKUP($A100,Para!$D$1:$E$996,2,FALSE)</f>
        <v>BBC Wervik</v>
      </c>
      <c r="C100" s="31" t="s">
        <v>199</v>
      </c>
      <c r="D100" s="31" t="s">
        <v>201</v>
      </c>
    </row>
    <row r="101" spans="1:4" x14ac:dyDescent="0.25">
      <c r="A101" s="31">
        <v>1518</v>
      </c>
      <c r="B101" s="31" t="str">
        <f>VLOOKUP($A101,Para!$D$1:$E$996,2,FALSE)</f>
        <v>Guco Lier</v>
      </c>
      <c r="C101" s="31" t="s">
        <v>198</v>
      </c>
      <c r="D101" s="31" t="s">
        <v>201</v>
      </c>
    </row>
    <row r="102" spans="1:4" x14ac:dyDescent="0.25">
      <c r="A102" s="31">
        <v>1519</v>
      </c>
      <c r="B102" s="31" t="str">
        <f>VLOOKUP($A102,Para!$D$1:$E$996,2,FALSE)</f>
        <v>Dynamo Bertem</v>
      </c>
      <c r="C102" s="31" t="s">
        <v>198</v>
      </c>
      <c r="D102" s="31" t="s">
        <v>201</v>
      </c>
    </row>
    <row r="103" spans="1:4" x14ac:dyDescent="0.25">
      <c r="A103" s="31">
        <v>1526</v>
      </c>
      <c r="B103" s="31" t="str">
        <f>VLOOKUP($A103,Para!$D$1:$E$996,2,FALSE)</f>
        <v>Koninklijke Remant Basics Melsele-Beveren</v>
      </c>
      <c r="C103" s="31" t="s">
        <v>198</v>
      </c>
      <c r="D103" s="31" t="s">
        <v>201</v>
      </c>
    </row>
    <row r="104" spans="1:4" x14ac:dyDescent="0.25">
      <c r="A104" s="31">
        <v>1545</v>
      </c>
      <c r="B104" s="31" t="str">
        <f>VLOOKUP($A104,Para!$D$1:$E$996,2,FALSE)</f>
        <v>Jets Basket Zaventem</v>
      </c>
      <c r="C104" s="31" t="s">
        <v>198</v>
      </c>
      <c r="D104" s="31" t="s">
        <v>201</v>
      </c>
    </row>
    <row r="105" spans="1:4" x14ac:dyDescent="0.25">
      <c r="A105" s="31">
        <v>1571</v>
      </c>
      <c r="B105" s="31" t="str">
        <f>VLOOKUP($A105,Para!$D$1:$E$996,2,FALSE)</f>
        <v>Onderons Grembergen</v>
      </c>
      <c r="C105" s="31" t="s">
        <v>198</v>
      </c>
      <c r="D105" s="31" t="s">
        <v>201</v>
      </c>
    </row>
    <row r="106" spans="1:4" x14ac:dyDescent="0.25">
      <c r="A106" s="31">
        <v>1580</v>
      </c>
      <c r="B106" s="31" t="str">
        <f>VLOOKUP($A106,Para!$D$1:$E$996,2,FALSE)</f>
        <v>BC Lede</v>
      </c>
      <c r="C106" s="31" t="s">
        <v>198</v>
      </c>
      <c r="D106" s="31" t="s">
        <v>201</v>
      </c>
    </row>
    <row r="107" spans="1:4" x14ac:dyDescent="0.25">
      <c r="A107" s="31">
        <v>1586</v>
      </c>
      <c r="B107" s="31" t="str">
        <f>VLOOKUP($A107,Para!$D$1:$E$996,2,FALSE)</f>
        <v>KBBC Vk Iebac Ieper</v>
      </c>
      <c r="C107" s="31" t="s">
        <v>200</v>
      </c>
      <c r="D107" s="31" t="s">
        <v>201</v>
      </c>
    </row>
    <row r="108" spans="1:4" x14ac:dyDescent="0.25">
      <c r="A108" s="31">
        <v>1596</v>
      </c>
      <c r="B108" s="31" t="str">
        <f>VLOOKUP($A108,Para!$D$1:$E$996,2,FALSE)</f>
        <v>KBBC Racing Brugge</v>
      </c>
      <c r="C108" s="31" t="s">
        <v>198</v>
      </c>
      <c r="D108" s="31" t="s">
        <v>201</v>
      </c>
    </row>
    <row r="109" spans="1:4" x14ac:dyDescent="0.25">
      <c r="A109" s="31">
        <v>1598</v>
      </c>
      <c r="B109" s="31" t="str">
        <f>VLOOKUP($A109,Para!$D$1:$E$996,2,FALSE)</f>
        <v>BBC Wobac Sint-Stevens-Woluwe</v>
      </c>
      <c r="C109" s="31" t="s">
        <v>198</v>
      </c>
      <c r="D109" s="31" t="s">
        <v>201</v>
      </c>
    </row>
    <row r="110" spans="1:4" x14ac:dyDescent="0.25">
      <c r="A110" s="31">
        <v>1604</v>
      </c>
      <c r="B110" s="31" t="str">
        <f>VLOOKUP($A110,Para!$D$1:$E$996,2,FALSE)</f>
        <v>BBC Putte</v>
      </c>
      <c r="C110" s="31" t="s">
        <v>198</v>
      </c>
      <c r="D110" s="31" t="s">
        <v>201</v>
      </c>
    </row>
    <row r="111" spans="1:4" x14ac:dyDescent="0.25">
      <c r="A111" s="31">
        <v>1616</v>
      </c>
      <c r="B111" s="31" t="str">
        <f>VLOOKUP($A111,Para!$D$1:$E$996,2,FALSE)</f>
        <v>S.K.Eternit Kapelle o/d Bos</v>
      </c>
      <c r="C111" s="31" t="s">
        <v>198</v>
      </c>
      <c r="D111" s="31" t="s">
        <v>201</v>
      </c>
    </row>
    <row r="112" spans="1:4" x14ac:dyDescent="0.25">
      <c r="A112" s="31">
        <v>1634</v>
      </c>
      <c r="B112" s="31" t="str">
        <f>VLOOKUP($A112,Para!$D$1:$E$996,2,FALSE)</f>
        <v>BBC Schelle</v>
      </c>
      <c r="C112" s="31" t="s">
        <v>199</v>
      </c>
      <c r="D112" s="31" t="s">
        <v>201</v>
      </c>
    </row>
    <row r="113" spans="1:4" x14ac:dyDescent="0.25">
      <c r="A113" s="31">
        <v>1637</v>
      </c>
      <c r="B113" s="31" t="str">
        <f>VLOOKUP($A113,Para!$D$1:$E$996,2,FALSE)</f>
        <v>Hades Kiewit BBC</v>
      </c>
      <c r="C113" s="31" t="s">
        <v>198</v>
      </c>
      <c r="D113" s="31" t="s">
        <v>201</v>
      </c>
    </row>
    <row r="114" spans="1:4" x14ac:dyDescent="0.25">
      <c r="A114" s="31">
        <v>1640</v>
      </c>
      <c r="B114" s="31" t="str">
        <f>VLOOKUP($A114,Para!$D$1:$E$996,2,FALSE)</f>
        <v>Bobcat Wielsbeke</v>
      </c>
      <c r="C114" s="31" t="s">
        <v>199</v>
      </c>
      <c r="D114" s="31" t="s">
        <v>203</v>
      </c>
    </row>
    <row r="115" spans="1:4" x14ac:dyDescent="0.25">
      <c r="A115" s="31">
        <v>1665</v>
      </c>
      <c r="B115" s="31" t="str">
        <f>VLOOKUP($A115,Para!$D$1:$E$996,2,FALSE)</f>
        <v>Nieuwerkerken</v>
      </c>
      <c r="C115" s="31" t="s">
        <v>198</v>
      </c>
      <c r="D115" s="31" t="s">
        <v>201</v>
      </c>
    </row>
    <row r="116" spans="1:4" x14ac:dyDescent="0.25">
      <c r="A116" s="31">
        <v>1674</v>
      </c>
      <c r="B116" s="31" t="str">
        <f>VLOOKUP($A116,Para!$D$1:$E$996,2,FALSE)</f>
        <v>Basketbalclub Campinia Dessel-Retie</v>
      </c>
      <c r="C116" s="31" t="s">
        <v>198</v>
      </c>
      <c r="D116" s="31" t="s">
        <v>201</v>
      </c>
    </row>
    <row r="117" spans="1:4" x14ac:dyDescent="0.25">
      <c r="A117" s="31">
        <v>1681</v>
      </c>
      <c r="B117" s="31" t="str">
        <f>VLOOKUP($A117,Para!$D$1:$E$996,2,FALSE)</f>
        <v>Gent-Oost Eagles</v>
      </c>
      <c r="C117" s="31" t="s">
        <v>198</v>
      </c>
      <c r="D117" s="31" t="s">
        <v>201</v>
      </c>
    </row>
    <row r="118" spans="1:4" x14ac:dyDescent="0.25">
      <c r="A118" s="31">
        <v>1682</v>
      </c>
      <c r="B118" s="31" t="str">
        <f>VLOOKUP($A118,Para!$D$1:$E$996,2,FALSE)</f>
        <v>Olympos Marke</v>
      </c>
      <c r="C118" s="31" t="s">
        <v>198</v>
      </c>
      <c r="D118" s="31" t="s">
        <v>201</v>
      </c>
    </row>
    <row r="119" spans="1:4" x14ac:dyDescent="0.25">
      <c r="A119" s="31">
        <v>1685</v>
      </c>
      <c r="B119" s="31" t="str">
        <f>VLOOKUP($A119,Para!$D$1:$E$996,2,FALSE)</f>
        <v>TeleVoIP Zedelgem Lions</v>
      </c>
      <c r="C119" s="31" t="s">
        <v>198</v>
      </c>
      <c r="D119" s="31" t="s">
        <v>201</v>
      </c>
    </row>
    <row r="120" spans="1:4" x14ac:dyDescent="0.25">
      <c r="A120" s="31">
        <v>1686</v>
      </c>
      <c r="B120" s="31" t="str">
        <f>VLOOKUP($A120,Para!$D$1:$E$996,2,FALSE)</f>
        <v>Olicsa Antwerpen</v>
      </c>
      <c r="C120" s="31" t="s">
        <v>198</v>
      </c>
      <c r="D120" s="31" t="s">
        <v>201</v>
      </c>
    </row>
    <row r="121" spans="1:4" x14ac:dyDescent="0.25">
      <c r="A121" s="31">
        <v>1691</v>
      </c>
      <c r="B121" s="31" t="str">
        <f>VLOOKUP($A121,Para!$D$1:$E$996,2,FALSE)</f>
        <v>BBC Koksijde</v>
      </c>
      <c r="C121" s="31" t="s">
        <v>198</v>
      </c>
      <c r="D121" s="31" t="s">
        <v>201</v>
      </c>
    </row>
    <row r="122" spans="1:4" x14ac:dyDescent="0.25">
      <c r="A122" s="31">
        <v>1692</v>
      </c>
      <c r="B122" s="31" t="str">
        <f>VLOOKUP($A122,Para!$D$1:$E$996,2,FALSE)</f>
        <v>BBC Berlaar</v>
      </c>
      <c r="C122" s="31" t="s">
        <v>198</v>
      </c>
      <c r="D122" s="31" t="s">
        <v>201</v>
      </c>
    </row>
    <row r="123" spans="1:4" x14ac:dyDescent="0.25">
      <c r="A123" s="31">
        <v>1696</v>
      </c>
      <c r="B123" s="31" t="str">
        <f>VLOOKUP($A123,Para!$D$1:$E$996,2,FALSE)</f>
        <v>BC Asse-Ternat</v>
      </c>
      <c r="C123" s="31" t="s">
        <v>198</v>
      </c>
      <c r="D123" s="31" t="s">
        <v>201</v>
      </c>
    </row>
    <row r="124" spans="1:4" x14ac:dyDescent="0.25">
      <c r="A124" s="31">
        <v>1717</v>
      </c>
      <c r="B124" s="31" t="str">
        <f>VLOOKUP($A124,Para!$D$1:$E$996,2,FALSE)</f>
        <v>Tigers Evergem</v>
      </c>
      <c r="C124" s="31" t="s">
        <v>198</v>
      </c>
      <c r="D124" s="31" t="s">
        <v>201</v>
      </c>
    </row>
    <row r="125" spans="1:4" x14ac:dyDescent="0.25">
      <c r="A125" s="31">
        <v>1743</v>
      </c>
      <c r="B125" s="31" t="str">
        <f>VLOOKUP($A125,Para!$D$1:$E$996,2,FALSE)</f>
        <v>Basket Desselgem</v>
      </c>
      <c r="C125" s="31" t="s">
        <v>198</v>
      </c>
      <c r="D125" s="31" t="s">
        <v>201</v>
      </c>
    </row>
    <row r="126" spans="1:4" x14ac:dyDescent="0.25">
      <c r="A126" s="31">
        <v>1744</v>
      </c>
      <c r="B126" s="31" t="str">
        <f>VLOOKUP($A126,Para!$D$1:$E$996,2,FALSE)</f>
        <v>Toyota Wouters Diest</v>
      </c>
      <c r="C126" s="31" t="s">
        <v>198</v>
      </c>
      <c r="D126" s="31" t="s">
        <v>201</v>
      </c>
    </row>
    <row r="127" spans="1:4" x14ac:dyDescent="0.25">
      <c r="A127" s="31">
        <v>1793</v>
      </c>
      <c r="B127" s="31" t="str">
        <f>VLOOKUP($A127,Para!$D$1:$E$996,2,FALSE)</f>
        <v>Thor Tervuren</v>
      </c>
      <c r="C127" s="31" t="s">
        <v>198</v>
      </c>
      <c r="D127" s="31" t="s">
        <v>201</v>
      </c>
    </row>
    <row r="128" spans="1:4" x14ac:dyDescent="0.25">
      <c r="A128" s="31">
        <v>1840</v>
      </c>
      <c r="B128" s="31" t="str">
        <f>VLOOKUP($A128,Para!$D$1:$E$996,2,FALSE)</f>
        <v>Zuiderkempen Diamonds</v>
      </c>
      <c r="C128" s="31" t="s">
        <v>198</v>
      </c>
      <c r="D128" s="31" t="s">
        <v>201</v>
      </c>
    </row>
    <row r="129" spans="1:4" x14ac:dyDescent="0.25">
      <c r="A129" s="31">
        <v>1852</v>
      </c>
      <c r="B129" s="31" t="str">
        <f>VLOOKUP($A129,Para!$D$1:$E$996,2,FALSE)</f>
        <v>BBC Geel</v>
      </c>
      <c r="C129" s="31" t="s">
        <v>198</v>
      </c>
      <c r="D129" s="31" t="s">
        <v>201</v>
      </c>
    </row>
    <row r="130" spans="1:4" x14ac:dyDescent="0.25">
      <c r="A130" s="31">
        <v>1862</v>
      </c>
      <c r="B130" s="31" t="str">
        <f>VLOOKUP($A130,Para!$D$1:$E$996,2,FALSE)</f>
        <v>BBC Assenede</v>
      </c>
      <c r="C130" s="31" t="s">
        <v>198</v>
      </c>
      <c r="D130" s="31" t="s">
        <v>201</v>
      </c>
    </row>
    <row r="131" spans="1:4" x14ac:dyDescent="0.25">
      <c r="A131" s="31">
        <v>1863</v>
      </c>
      <c r="B131" s="31" t="str">
        <f>VLOOKUP($A131,Para!$D$1:$E$996,2,FALSE)</f>
        <v>Alfa 2000 Achel</v>
      </c>
      <c r="C131" s="31" t="s">
        <v>198</v>
      </c>
      <c r="D131" s="31" t="s">
        <v>201</v>
      </c>
    </row>
    <row r="132" spans="1:4" x14ac:dyDescent="0.25">
      <c r="A132" s="31">
        <v>1888</v>
      </c>
      <c r="B132" s="31" t="str">
        <f>VLOOKUP($A132,Para!$D$1:$E$996,2,FALSE)</f>
        <v>GSG Aarschot</v>
      </c>
      <c r="C132" s="31" t="s">
        <v>198</v>
      </c>
      <c r="D132" s="31" t="s">
        <v>201</v>
      </c>
    </row>
    <row r="133" spans="1:4" x14ac:dyDescent="0.25">
      <c r="A133" s="31">
        <v>1896</v>
      </c>
      <c r="B133" s="31" t="str">
        <f>VLOOKUP($A133,Para!$D$1:$E$996,2,FALSE)</f>
        <v>BC Grimbergen</v>
      </c>
      <c r="C133" s="31" t="s">
        <v>199</v>
      </c>
      <c r="D133" s="31" t="s">
        <v>201</v>
      </c>
    </row>
    <row r="134" spans="1:4" x14ac:dyDescent="0.25">
      <c r="A134" s="31">
        <v>1911</v>
      </c>
      <c r="B134" s="31" t="str">
        <f>VLOOKUP($A134,Para!$D$1:$E$996,2,FALSE)</f>
        <v>Basket Poperinge</v>
      </c>
      <c r="C134" s="31" t="s">
        <v>198</v>
      </c>
      <c r="D134" s="31" t="s">
        <v>201</v>
      </c>
    </row>
    <row r="135" spans="1:4" x14ac:dyDescent="0.25">
      <c r="A135" s="31">
        <v>1916</v>
      </c>
      <c r="B135" s="31" t="str">
        <f>VLOOKUP($A135,Para!$D$1:$E$996,2,FALSE)</f>
        <v>BBC Haacht</v>
      </c>
      <c r="C135" s="31" t="s">
        <v>198</v>
      </c>
      <c r="D135" s="31" t="s">
        <v>201</v>
      </c>
    </row>
    <row r="136" spans="1:4" x14ac:dyDescent="0.25">
      <c r="A136" s="31">
        <v>1963</v>
      </c>
      <c r="B136" s="31" t="str">
        <f>VLOOKUP($A136,Para!$D$1:$E$996,2,FALSE)</f>
        <v>A.C.J. Basket Brugge</v>
      </c>
      <c r="C136" s="31" t="s">
        <v>198</v>
      </c>
      <c r="D136" s="31" t="s">
        <v>201</v>
      </c>
    </row>
    <row r="137" spans="1:4" x14ac:dyDescent="0.25">
      <c r="A137" s="31">
        <v>1972</v>
      </c>
      <c r="B137" s="31" t="str">
        <f>VLOOKUP($A137,Para!$D$1:$E$996,2,FALSE)</f>
        <v>BBC Baskas Kasterlee</v>
      </c>
      <c r="C137" s="31" t="s">
        <v>200</v>
      </c>
      <c r="D137" s="31" t="s">
        <v>201</v>
      </c>
    </row>
    <row r="138" spans="1:4" x14ac:dyDescent="0.25">
      <c r="A138" s="31">
        <v>1989</v>
      </c>
      <c r="B138" s="31" t="str">
        <f>VLOOKUP($A138,Para!$D$1:$E$996,2,FALSE)</f>
        <v>Stevoort BBC</v>
      </c>
      <c r="C138" s="31" t="s">
        <v>198</v>
      </c>
      <c r="D138" s="31" t="s">
        <v>201</v>
      </c>
    </row>
    <row r="139" spans="1:4" x14ac:dyDescent="0.25">
      <c r="A139" s="31">
        <v>1996</v>
      </c>
      <c r="B139" s="31" t="str">
        <f>VLOOKUP($A139,Para!$D$1:$E$996,2,FALSE)</f>
        <v>BT Kortemark</v>
      </c>
      <c r="C139" s="31" t="s">
        <v>198</v>
      </c>
      <c r="D139" s="31" t="s">
        <v>201</v>
      </c>
    </row>
    <row r="140" spans="1:4" x14ac:dyDescent="0.25">
      <c r="A140" s="31">
        <v>2002</v>
      </c>
      <c r="B140" s="31" t="str">
        <f>VLOOKUP($A140,Para!$D$1:$E$996,2,FALSE)</f>
        <v>BBC Lyra Nila Nijlen</v>
      </c>
      <c r="C140" s="31" t="s">
        <v>198</v>
      </c>
      <c r="D140" s="31" t="s">
        <v>201</v>
      </c>
    </row>
    <row r="141" spans="1:4" x14ac:dyDescent="0.25">
      <c r="A141" s="31">
        <v>2039</v>
      </c>
      <c r="B141" s="31" t="str">
        <f>VLOOKUP($A141,Para!$D$1:$E$996,2,FALSE)</f>
        <v>Basket Midwest All-in Garden Tielt</v>
      </c>
      <c r="C141" s="31" t="s">
        <v>198</v>
      </c>
      <c r="D141" s="31" t="s">
        <v>201</v>
      </c>
    </row>
    <row r="142" spans="1:4" x14ac:dyDescent="0.25">
      <c r="A142" s="31">
        <v>2046</v>
      </c>
      <c r="B142" s="31" t="str">
        <f>VLOOKUP($A142,Para!$D$1:$E$996,2,FALSE)</f>
        <v>BC Cobras Schoten-Brasschaat</v>
      </c>
      <c r="C142" s="31" t="s">
        <v>198</v>
      </c>
      <c r="D142" s="31" t="s">
        <v>201</v>
      </c>
    </row>
    <row r="143" spans="1:4" x14ac:dyDescent="0.25">
      <c r="A143" s="31">
        <v>2071</v>
      </c>
      <c r="B143" s="31" t="str">
        <f>VLOOKUP($A143,Para!$D$1:$E$996,2,FALSE)</f>
        <v>Bebita Eernegem</v>
      </c>
      <c r="C143" s="31" t="s">
        <v>198</v>
      </c>
      <c r="D143" s="31" t="s">
        <v>201</v>
      </c>
    </row>
    <row r="144" spans="1:4" x14ac:dyDescent="0.25">
      <c r="A144" s="31">
        <v>2076</v>
      </c>
      <c r="B144" s="31" t="str">
        <f>VLOOKUP($A144,Para!$D$1:$E$996,2,FALSE)</f>
        <v>BBC Laakdal</v>
      </c>
      <c r="C144" s="31" t="s">
        <v>198</v>
      </c>
      <c r="D144" s="31" t="s">
        <v>201</v>
      </c>
    </row>
    <row r="145" spans="1:4" x14ac:dyDescent="0.25">
      <c r="A145" s="31">
        <v>2089</v>
      </c>
      <c r="B145" s="31" t="str">
        <f>VLOOKUP($A145,Para!$D$1:$E$996,2,FALSE)</f>
        <v>BBC Wildcats Gavere</v>
      </c>
      <c r="C145" s="31" t="s">
        <v>200</v>
      </c>
      <c r="D145" s="31" t="s">
        <v>201</v>
      </c>
    </row>
    <row r="146" spans="1:4" x14ac:dyDescent="0.25">
      <c r="A146" s="31">
        <v>2090</v>
      </c>
      <c r="B146" s="31" t="str">
        <f>VLOOKUP($A146,Para!$D$1:$E$996,2,FALSE)</f>
        <v>Wuustwezel BBC</v>
      </c>
      <c r="C146" s="31" t="s">
        <v>198</v>
      </c>
      <c r="D146" s="31" t="s">
        <v>201</v>
      </c>
    </row>
    <row r="147" spans="1:4" x14ac:dyDescent="0.25">
      <c r="A147" s="31">
        <v>2097</v>
      </c>
      <c r="B147" s="31" t="str">
        <f>VLOOKUP($A147,Para!$D$1:$E$996,2,FALSE)</f>
        <v>BC Opwijk</v>
      </c>
      <c r="C147" s="31" t="s">
        <v>198</v>
      </c>
      <c r="D147" s="31" t="s">
        <v>201</v>
      </c>
    </row>
    <row r="148" spans="1:4" x14ac:dyDescent="0.25">
      <c r="A148" s="31">
        <v>2174</v>
      </c>
      <c r="B148" s="31" t="str">
        <f>VLOOKUP($A148,Para!$D$1:$E$996,2,FALSE)</f>
        <v>BasKet Tongeren</v>
      </c>
      <c r="C148" s="31" t="s">
        <v>198</v>
      </c>
      <c r="D148" s="31" t="s">
        <v>201</v>
      </c>
    </row>
    <row r="149" spans="1:4" x14ac:dyDescent="0.25">
      <c r="A149" s="31">
        <v>2200</v>
      </c>
      <c r="B149" s="31" t="str">
        <f>VLOOKUP($A149,Para!$D$1:$E$996,2,FALSE)</f>
        <v>BC Streek Inn Vilvoorde</v>
      </c>
      <c r="C149" s="31" t="s">
        <v>198</v>
      </c>
      <c r="D149" s="31" t="s">
        <v>203</v>
      </c>
    </row>
    <row r="150" spans="1:4" x14ac:dyDescent="0.25">
      <c r="A150" s="31">
        <v>2216</v>
      </c>
      <c r="B150" s="31" t="str">
        <f>VLOOKUP($A150,Para!$D$1:$E$996,2,FALSE)</f>
        <v>Baclo Lommel</v>
      </c>
      <c r="C150" s="31" t="s">
        <v>198</v>
      </c>
      <c r="D150" s="31" t="s">
        <v>201</v>
      </c>
    </row>
    <row r="151" spans="1:4" x14ac:dyDescent="0.25">
      <c r="A151" s="31">
        <v>2219</v>
      </c>
      <c r="B151" s="31" t="str">
        <f>VLOOKUP($A151,Para!$D$1:$E$996,2,FALSE)</f>
        <v>Basket Stabroek</v>
      </c>
      <c r="C151" s="31" t="s">
        <v>198</v>
      </c>
      <c r="D151" s="31" t="s">
        <v>201</v>
      </c>
    </row>
    <row r="152" spans="1:4" x14ac:dyDescent="0.25">
      <c r="A152" s="31">
        <v>2237</v>
      </c>
      <c r="B152" s="31" t="str">
        <f>VLOOKUP($A152,Para!$D$1:$E$996,2,FALSE)</f>
        <v>Triton Leuven</v>
      </c>
      <c r="C152" s="31" t="s">
        <v>198</v>
      </c>
      <c r="D152" s="31" t="s">
        <v>201</v>
      </c>
    </row>
    <row r="153" spans="1:4" x14ac:dyDescent="0.25">
      <c r="A153" s="31">
        <v>2238</v>
      </c>
      <c r="B153" s="31" t="str">
        <f>VLOOKUP($A153,Para!$D$1:$E$996,2,FALSE)</f>
        <v>Kangoeroes Basket Mechelen</v>
      </c>
      <c r="C153" s="31" t="s">
        <v>199</v>
      </c>
      <c r="D153" s="31" t="s">
        <v>201</v>
      </c>
    </row>
    <row r="154" spans="1:4" x14ac:dyDescent="0.25">
      <c r="A154" s="31">
        <v>2288</v>
      </c>
      <c r="B154" s="31" t="str">
        <f>VLOOKUP($A154,Para!$D$1:$E$996,2,FALSE)</f>
        <v>BBC Coveco Niel</v>
      </c>
      <c r="C154" s="31" t="s">
        <v>198</v>
      </c>
      <c r="D154" s="31" t="s">
        <v>201</v>
      </c>
    </row>
    <row r="155" spans="1:4" x14ac:dyDescent="0.25">
      <c r="A155" s="31">
        <v>2294</v>
      </c>
      <c r="B155" s="31" t="str">
        <f>VLOOKUP($A155,Para!$D$1:$E$996,2,FALSE)</f>
        <v>Notre Dame Blue Tigers Leuven</v>
      </c>
      <c r="C155" s="31" t="s">
        <v>198</v>
      </c>
      <c r="D155" s="31" t="s">
        <v>201</v>
      </c>
    </row>
    <row r="156" spans="1:4" x14ac:dyDescent="0.25">
      <c r="A156" s="31">
        <v>2317</v>
      </c>
      <c r="B156" s="31" t="str">
        <f>VLOOKUP($A156,Para!$D$1:$E$996,2,FALSE)</f>
        <v>DBC Osiris Okapi Aalst</v>
      </c>
      <c r="C156" s="31" t="s">
        <v>198</v>
      </c>
      <c r="D156" s="31" t="s">
        <v>201</v>
      </c>
    </row>
    <row r="157" spans="1:4" x14ac:dyDescent="0.25">
      <c r="A157" s="31">
        <v>2325</v>
      </c>
      <c r="B157" s="31" t="str">
        <f>VLOOKUP($A157,Para!$D$1:$E$996,2,FALSE)</f>
        <v>BBC Floorcouture Zoersel</v>
      </c>
      <c r="C157" s="31" t="s">
        <v>199</v>
      </c>
      <c r="D157" s="31" t="s">
        <v>201</v>
      </c>
    </row>
    <row r="158" spans="1:4" x14ac:dyDescent="0.25">
      <c r="A158" s="31">
        <v>2328</v>
      </c>
      <c r="B158" s="31" t="str">
        <f>VLOOKUP($A158,Para!$D$1:$E$996,2,FALSE)</f>
        <v>Bbv Oedelem</v>
      </c>
      <c r="C158" s="31" t="s">
        <v>198</v>
      </c>
      <c r="D158" s="31" t="s">
        <v>201</v>
      </c>
    </row>
    <row r="159" spans="1:4" x14ac:dyDescent="0.25">
      <c r="A159" s="31">
        <v>2331</v>
      </c>
      <c r="B159" s="31" t="str">
        <f>VLOOKUP($A159,Para!$D$1:$E$996,2,FALSE)</f>
        <v>BBC Rumst</v>
      </c>
      <c r="C159" s="31" t="s">
        <v>198</v>
      </c>
      <c r="D159" s="31" t="s">
        <v>203</v>
      </c>
    </row>
    <row r="160" spans="1:4" x14ac:dyDescent="0.25">
      <c r="A160" s="31">
        <v>2388</v>
      </c>
      <c r="B160" s="31" t="str">
        <f>VLOOKUP($A160,Para!$D$1:$E$996,2,FALSE)</f>
        <v>Basket Meetjesland</v>
      </c>
      <c r="C160" s="31" t="s">
        <v>198</v>
      </c>
      <c r="D160" s="31" t="s">
        <v>201</v>
      </c>
    </row>
    <row r="161" spans="1:4" x14ac:dyDescent="0.25">
      <c r="A161" s="31">
        <v>2415</v>
      </c>
      <c r="B161" s="31" t="str">
        <f>VLOOKUP($A161,Para!$D$1:$E$996,2,FALSE)</f>
        <v>Black Sheep Diepenbeek</v>
      </c>
      <c r="C161" s="31" t="s">
        <v>198</v>
      </c>
      <c r="D161" s="31" t="s">
        <v>201</v>
      </c>
    </row>
    <row r="162" spans="1:4" x14ac:dyDescent="0.25">
      <c r="A162" s="31">
        <v>2423</v>
      </c>
      <c r="B162" s="31" t="str">
        <f>VLOOKUP($A162,Para!$D$1:$E$996,2,FALSE)</f>
        <v>Merchtem Eagles</v>
      </c>
      <c r="C162" s="31" t="s">
        <v>198</v>
      </c>
      <c r="D162" s="31" t="s">
        <v>201</v>
      </c>
    </row>
    <row r="163" spans="1:4" x14ac:dyDescent="0.25">
      <c r="A163" s="31">
        <v>2432</v>
      </c>
      <c r="B163" s="31" t="str">
        <f>VLOOKUP($A163,Para!$D$1:$E$996,2,FALSE)</f>
        <v>BBC Musketiers Wommelgem</v>
      </c>
      <c r="C163" s="31" t="s">
        <v>199</v>
      </c>
      <c r="D163" s="31" t="s">
        <v>201</v>
      </c>
    </row>
    <row r="164" spans="1:4" x14ac:dyDescent="0.25">
      <c r="A164" s="31">
        <v>2453</v>
      </c>
      <c r="B164" s="31" t="str">
        <f>VLOOKUP($A164,Para!$D$1:$E$996,2,FALSE)</f>
        <v>BBC Groep Linden Oudenburg</v>
      </c>
      <c r="C164" s="31" t="s">
        <v>198</v>
      </c>
      <c r="D164" s="31" t="s">
        <v>201</v>
      </c>
    </row>
    <row r="165" spans="1:4" x14ac:dyDescent="0.25">
      <c r="A165" s="31">
        <v>2462</v>
      </c>
      <c r="B165" s="31" t="str">
        <f>VLOOKUP($A165,Para!$D$1:$E$996,2,FALSE)</f>
        <v>BBC Houtem Redwolves</v>
      </c>
      <c r="C165" s="31" t="s">
        <v>198</v>
      </c>
      <c r="D165" s="31" t="s">
        <v>201</v>
      </c>
    </row>
    <row r="166" spans="1:4" x14ac:dyDescent="0.25">
      <c r="A166" s="31">
        <v>2464</v>
      </c>
      <c r="B166" s="31" t="str">
        <f>VLOOKUP($A166,Para!$D$1:$E$996,2,FALSE)</f>
        <v>Londerzeelse Dunkers</v>
      </c>
      <c r="C166" s="31" t="s">
        <v>198</v>
      </c>
      <c r="D166" s="31" t="s">
        <v>201</v>
      </c>
    </row>
    <row r="167" spans="1:4" x14ac:dyDescent="0.25">
      <c r="A167" s="31">
        <v>2489</v>
      </c>
      <c r="B167" s="31" t="str">
        <f>VLOOKUP($A167,Para!$D$1:$E$996,2,FALSE)</f>
        <v>Titans Basketball Keerbergen</v>
      </c>
      <c r="C167" s="31" t="s">
        <v>200</v>
      </c>
      <c r="D167" s="31" t="s">
        <v>201</v>
      </c>
    </row>
    <row r="168" spans="1:4" x14ac:dyDescent="0.25">
      <c r="A168" s="31">
        <v>2492</v>
      </c>
      <c r="B168" s="31" t="str">
        <f>VLOOKUP($A168,Para!$D$1:$E$996,2,FALSE)</f>
        <v>BBC CSS Outdoor Living Ninove</v>
      </c>
      <c r="C168" s="31" t="s">
        <v>198</v>
      </c>
      <c r="D168" s="31" t="s">
        <v>201</v>
      </c>
    </row>
    <row r="169" spans="1:4" x14ac:dyDescent="0.25">
      <c r="A169" s="31">
        <v>2494</v>
      </c>
      <c r="B169" s="31" t="str">
        <f>VLOOKUP($A169,Para!$D$1:$E$996,2,FALSE)</f>
        <v>B.C. Blue Stars Brugge</v>
      </c>
      <c r="C169" s="31" t="s">
        <v>198</v>
      </c>
      <c r="D169" s="31" t="s">
        <v>201</v>
      </c>
    </row>
    <row r="170" spans="1:4" x14ac:dyDescent="0.25">
      <c r="A170" s="31">
        <v>2498</v>
      </c>
      <c r="B170" s="31" t="str">
        <f>VLOOKUP($A170,Para!$D$1:$E$996,2,FALSE)</f>
        <v>BBC As</v>
      </c>
      <c r="C170" s="31" t="s">
        <v>198</v>
      </c>
      <c r="D170" s="31" t="s">
        <v>201</v>
      </c>
    </row>
    <row r="171" spans="1:4" x14ac:dyDescent="0.25">
      <c r="A171" s="31">
        <v>2501</v>
      </c>
      <c r="B171" s="31" t="str">
        <f>VLOOKUP($A171,Para!$D$1:$E$996,2,FALSE)</f>
        <v>Edegemse Basketbalclub</v>
      </c>
      <c r="C171" s="31" t="s">
        <v>200</v>
      </c>
      <c r="D171" s="31" t="s">
        <v>201</v>
      </c>
    </row>
    <row r="172" spans="1:4" x14ac:dyDescent="0.25">
      <c r="A172" s="31">
        <v>2515</v>
      </c>
      <c r="B172" s="31" t="str">
        <f>VLOOKUP($A172,Para!$D$1:$E$996,2,FALSE)</f>
        <v>De Rode Leeuwen</v>
      </c>
      <c r="C172" s="31" t="s">
        <v>198</v>
      </c>
      <c r="D172" s="31" t="s">
        <v>201</v>
      </c>
    </row>
    <row r="173" spans="1:4" x14ac:dyDescent="0.25">
      <c r="A173" s="31">
        <v>2527</v>
      </c>
      <c r="B173" s="31" t="str">
        <f>VLOOKUP($A173,Para!$D$1:$E$996,2,FALSE)</f>
        <v>BBC Bazel</v>
      </c>
      <c r="C173" s="31" t="s">
        <v>199</v>
      </c>
      <c r="D173" s="31" t="s">
        <v>201</v>
      </c>
    </row>
    <row r="174" spans="1:4" x14ac:dyDescent="0.25">
      <c r="A174" s="31">
        <v>2551</v>
      </c>
      <c r="B174" s="31" t="str">
        <f>VLOOKUP($A174,Para!$D$1:$E$996,2,FALSE)</f>
        <v>Red Dragons Huldenberg</v>
      </c>
      <c r="C174" s="31" t="s">
        <v>198</v>
      </c>
      <c r="D174" s="31" t="s">
        <v>201</v>
      </c>
    </row>
    <row r="175" spans="1:4" x14ac:dyDescent="0.25">
      <c r="A175" s="31">
        <v>2572</v>
      </c>
      <c r="B175" s="31" t="str">
        <f>VLOOKUP($A175,Para!$D$1:$E$996,2,FALSE)</f>
        <v>Vriendenhof Walem</v>
      </c>
      <c r="C175" s="31" t="s">
        <v>199</v>
      </c>
      <c r="D175" s="31" t="s">
        <v>201</v>
      </c>
    </row>
    <row r="176" spans="1:4" x14ac:dyDescent="0.25">
      <c r="A176" s="31">
        <v>2575</v>
      </c>
      <c r="B176" s="31" t="str">
        <f>VLOOKUP($A176,Para!$D$1:$E$996,2,FALSE)</f>
        <v>BBC Hotshots Destelbergen</v>
      </c>
      <c r="C176" s="31" t="s">
        <v>198</v>
      </c>
      <c r="D176" s="31" t="s">
        <v>201</v>
      </c>
    </row>
    <row r="177" spans="1:4" x14ac:dyDescent="0.25">
      <c r="A177" s="31">
        <v>2580</v>
      </c>
      <c r="B177" s="31" t="str">
        <f>VLOOKUP($A177,Para!$D$1:$E$996,2,FALSE)</f>
        <v>Dino Brussels</v>
      </c>
      <c r="C177" s="31" t="s">
        <v>198</v>
      </c>
      <c r="D177" s="31" t="s">
        <v>201</v>
      </c>
    </row>
    <row r="178" spans="1:4" x14ac:dyDescent="0.25">
      <c r="A178" s="31">
        <v>2594</v>
      </c>
      <c r="B178" s="31" t="str">
        <f>VLOOKUP($A178,Para!$D$1:$E$996,2,FALSE)</f>
        <v>Jeugdbasket Scaldis Zwevegem</v>
      </c>
      <c r="C178" s="31" t="s">
        <v>198</v>
      </c>
      <c r="D178" s="31" t="s">
        <v>201</v>
      </c>
    </row>
    <row r="179" spans="1:4" x14ac:dyDescent="0.25">
      <c r="A179" s="31">
        <v>2595</v>
      </c>
      <c r="B179" s="31" t="str">
        <f>VLOOKUP($A179,Para!$D$1:$E$996,2,FALSE)</f>
        <v>Amon Jeugd Gentson</v>
      </c>
      <c r="C179" s="31" t="s">
        <v>199</v>
      </c>
      <c r="D179" s="31" t="s">
        <v>201</v>
      </c>
    </row>
    <row r="180" spans="1:4" x14ac:dyDescent="0.25">
      <c r="A180" s="31">
        <v>2598</v>
      </c>
      <c r="B180" s="31" t="str">
        <f>VLOOKUP($A180,Para!$D$1:$E$996,2,FALSE)</f>
        <v>KYD Kortenberg Young Devils</v>
      </c>
      <c r="C180" s="31" t="s">
        <v>198</v>
      </c>
      <c r="D180" s="31" t="s">
        <v>201</v>
      </c>
    </row>
    <row r="181" spans="1:4" x14ac:dyDescent="0.25">
      <c r="A181" s="31">
        <v>2599</v>
      </c>
      <c r="B181" s="31" t="str">
        <f>VLOOKUP($A181,Para!$D$1:$E$996,2,FALSE)</f>
        <v>Femina Habac Sint-Truiden</v>
      </c>
      <c r="C181" s="31" t="s">
        <v>198</v>
      </c>
      <c r="D181" s="31" t="s">
        <v>201</v>
      </c>
    </row>
    <row r="182" spans="1:4" x14ac:dyDescent="0.25">
      <c r="A182" s="31">
        <v>2602</v>
      </c>
      <c r="B182" s="31" t="str">
        <f>VLOOKUP($A182,Para!$D$1:$E$996,2,FALSE)</f>
        <v>Basket Houthalen</v>
      </c>
      <c r="C182" s="31" t="s">
        <v>198</v>
      </c>
      <c r="D182" s="31" t="s">
        <v>201</v>
      </c>
    </row>
    <row r="183" spans="1:4" x14ac:dyDescent="0.25">
      <c r="A183" s="31">
        <v>2610</v>
      </c>
      <c r="B183" s="31" t="str">
        <f>VLOOKUP($A183,Para!$D$1:$E$996,2,FALSE)</f>
        <v>Boortmeerbeek &amp; Berg Bulldogs</v>
      </c>
      <c r="C183" s="31" t="s">
        <v>198</v>
      </c>
      <c r="D183" s="31" t="s">
        <v>201</v>
      </c>
    </row>
    <row r="184" spans="1:4" x14ac:dyDescent="0.25">
      <c r="A184" s="31">
        <v>2614</v>
      </c>
      <c r="B184" s="31" t="str">
        <f>VLOOKUP($A184,Para!$D$1:$E$996,2,FALSE)</f>
        <v>Basket SKT Ieper</v>
      </c>
      <c r="C184" s="31" t="s">
        <v>198</v>
      </c>
      <c r="D184" s="31" t="s">
        <v>201</v>
      </c>
    </row>
    <row r="185" spans="1:4" x14ac:dyDescent="0.25">
      <c r="A185" s="31">
        <v>2626</v>
      </c>
      <c r="B185" s="31" t="str">
        <f>VLOOKUP($A185,Para!$D$1:$E$996,2,FALSE)</f>
        <v>Carrefour Market Basket Blankenberge</v>
      </c>
      <c r="C185" s="31" t="s">
        <v>198</v>
      </c>
      <c r="D185" s="31" t="s">
        <v>201</v>
      </c>
    </row>
    <row r="186" spans="1:4" x14ac:dyDescent="0.25">
      <c r="A186" s="31">
        <v>5002</v>
      </c>
      <c r="B186" s="31" t="str">
        <f>VLOOKUP($A186,Para!$D$1:$E$996,2,FALSE)</f>
        <v>Willibies Antwerpen</v>
      </c>
      <c r="C186" s="31" t="s">
        <v>198</v>
      </c>
      <c r="D186" s="31" t="s">
        <v>201</v>
      </c>
    </row>
    <row r="187" spans="1:4" x14ac:dyDescent="0.25">
      <c r="A187" s="31">
        <v>5004</v>
      </c>
      <c r="B187" s="31" t="str">
        <f>VLOOKUP($A187,Para!$D$1:$E$996,2,FALSE)</f>
        <v>Avanti Brugge Dames</v>
      </c>
      <c r="C187" s="31" t="s">
        <v>198</v>
      </c>
      <c r="D187" s="31" t="s">
        <v>201</v>
      </c>
    </row>
    <row r="188" spans="1:4" x14ac:dyDescent="0.25">
      <c r="A188" s="31">
        <v>5005</v>
      </c>
      <c r="B188" s="31" t="str">
        <f>VLOOKUP($A188,Para!$D$1:$E$996,2,FALSE)</f>
        <v>Basket Groot Zemst</v>
      </c>
      <c r="C188" s="31" t="s">
        <v>198</v>
      </c>
      <c r="D188" s="31" t="s">
        <v>201</v>
      </c>
    </row>
    <row r="189" spans="1:4" x14ac:dyDescent="0.25">
      <c r="A189" s="31">
        <v>5007</v>
      </c>
      <c r="B189" s="31" t="str">
        <f>VLOOKUP($A189,Para!$D$1:$E$996,2,FALSE)</f>
        <v>BC Delrue JP Oostende</v>
      </c>
      <c r="C189" s="31" t="s">
        <v>198</v>
      </c>
      <c r="D189" s="31" t="s">
        <v>201</v>
      </c>
    </row>
    <row r="190" spans="1:4" x14ac:dyDescent="0.25">
      <c r="A190" s="31">
        <v>5009</v>
      </c>
      <c r="B190" s="31" t="str">
        <f>VLOOKUP($A190,Para!$D$1:$E$996,2,FALSE)</f>
        <v>Koninklijke Basket Avelgem</v>
      </c>
      <c r="C190" s="31" t="s">
        <v>198</v>
      </c>
      <c r="D190" s="31" t="s">
        <v>201</v>
      </c>
    </row>
    <row r="191" spans="1:4" x14ac:dyDescent="0.25">
      <c r="A191" s="31">
        <v>5010</v>
      </c>
      <c r="B191" s="31" t="str">
        <f>VLOOKUP($A191,Para!$D$1:$E$996,2,FALSE)</f>
        <v>Fenics Leuven BBC</v>
      </c>
      <c r="C191" s="31" t="s">
        <v>198</v>
      </c>
      <c r="D191" s="31" t="s">
        <v>201</v>
      </c>
    </row>
    <row r="192" spans="1:4" x14ac:dyDescent="0.25">
      <c r="A192" s="31">
        <v>5014</v>
      </c>
      <c r="B192" s="31" t="str">
        <f>VLOOKUP($A192,Para!$D$1:$E$996,2,FALSE)</f>
        <v>BBC Feniks Futuria Gent</v>
      </c>
      <c r="C192" s="31" t="s">
        <v>199</v>
      </c>
      <c r="D192" s="31" t="s">
        <v>201</v>
      </c>
    </row>
    <row r="193" spans="1:4" x14ac:dyDescent="0.25">
      <c r="A193" s="31">
        <v>5015</v>
      </c>
      <c r="B193" s="31" t="str">
        <f>VLOOKUP($A193,Para!$D$1:$E$996,2,FALSE)</f>
        <v>Hageland United</v>
      </c>
      <c r="C193" s="31" t="s">
        <v>198</v>
      </c>
      <c r="D193" s="31" t="s">
        <v>201</v>
      </c>
    </row>
    <row r="194" spans="1:4" x14ac:dyDescent="0.25">
      <c r="A194" s="31">
        <v>5017</v>
      </c>
      <c r="B194" s="31" t="str">
        <f>VLOOKUP($A194,Para!$D$1:$E$996,2,FALSE)</f>
        <v>Bavi Vilvoorde</v>
      </c>
      <c r="C194" s="31" t="s">
        <v>198</v>
      </c>
      <c r="D194" s="31" t="s">
        <v>201</v>
      </c>
    </row>
    <row r="195" spans="1:4" x14ac:dyDescent="0.25">
      <c r="A195" s="31">
        <v>5018</v>
      </c>
      <c r="B195" s="31" t="str">
        <f>VLOOKUP($A195,Para!$D$1:$E$996,2,FALSE)</f>
        <v>BBC P Heuvelland</v>
      </c>
      <c r="C195" s="31" t="s">
        <v>199</v>
      </c>
      <c r="D195" s="31" t="s">
        <v>201</v>
      </c>
    </row>
    <row r="196" spans="1:4" x14ac:dyDescent="0.25">
      <c r="A196" s="31">
        <v>5021</v>
      </c>
      <c r="B196" s="31" t="str">
        <f>VLOOKUP($A196,Para!$D$1:$E$996,2,FALSE)</f>
        <v>Molenbeek Rebels Basketball</v>
      </c>
      <c r="C196" s="31" t="s">
        <v>198</v>
      </c>
      <c r="D196" s="31" t="s">
        <v>201</v>
      </c>
    </row>
    <row r="197" spans="1:4" x14ac:dyDescent="0.25">
      <c r="A197" s="31">
        <v>5022</v>
      </c>
      <c r="B197" s="31" t="str">
        <f>VLOOKUP($A197,Para!$D$1:$E$996,2,FALSE)</f>
        <v>Holstra WINGS Wevelgem-Moorsele</v>
      </c>
      <c r="C197" s="31" t="s">
        <v>198</v>
      </c>
      <c r="D197" s="31" t="s">
        <v>201</v>
      </c>
    </row>
    <row r="198" spans="1:4" x14ac:dyDescent="0.25">
      <c r="A198" s="31">
        <v>5025</v>
      </c>
      <c r="B198" s="31" t="str">
        <f>VLOOKUP($A198,Para!$D$1:$E$996,2,FALSE)</f>
        <v>Bree Basket</v>
      </c>
      <c r="C198" s="31" t="s">
        <v>198</v>
      </c>
      <c r="D198" s="31" t="s">
        <v>201</v>
      </c>
    </row>
    <row r="199" spans="1:4" x14ac:dyDescent="0.25">
      <c r="A199" s="31">
        <v>5028</v>
      </c>
      <c r="B199" s="31" t="str">
        <f>VLOOKUP($A199,Para!$D$1:$E$996,2,FALSE)</f>
        <v>Elite Academy Antwerp</v>
      </c>
      <c r="C199" s="31" t="s">
        <v>198</v>
      </c>
      <c r="D199" s="31" t="s">
        <v>201</v>
      </c>
    </row>
    <row r="200" spans="1:4" x14ac:dyDescent="0.25">
      <c r="A200" s="31">
        <v>5030</v>
      </c>
      <c r="B200" s="31" t="str">
        <f>VLOOKUP($A200,Para!$D$1:$E$996,2,FALSE)</f>
        <v>BBC Erembodegem</v>
      </c>
      <c r="C200" s="31" t="s">
        <v>198</v>
      </c>
      <c r="D200" s="31" t="s">
        <v>201</v>
      </c>
    </row>
    <row r="201" spans="1:4" x14ac:dyDescent="0.25">
      <c r="A201" s="31">
        <v>5031</v>
      </c>
      <c r="B201" s="31" t="str">
        <f>VLOOKUP($A201,Para!$D$1:$E$996,2,FALSE)</f>
        <v>BBC Zulte-Leiestreek</v>
      </c>
      <c r="C201" s="31" t="s">
        <v>198</v>
      </c>
      <c r="D201" s="31" t="s">
        <v>201</v>
      </c>
    </row>
    <row r="202" spans="1:4" x14ac:dyDescent="0.25">
      <c r="A202" s="31">
        <v>5032</v>
      </c>
      <c r="B202" s="31" t="str">
        <f>VLOOKUP($A202,Para!$D$1:$E$996,2,FALSE)</f>
        <v>BC Vagant Kortrijk</v>
      </c>
      <c r="C202" s="31" t="s">
        <v>198</v>
      </c>
      <c r="D202" s="31" t="s">
        <v>201</v>
      </c>
    </row>
    <row r="203" spans="1:4" x14ac:dyDescent="0.25">
      <c r="A203" s="31">
        <v>5035</v>
      </c>
      <c r="B203" s="31" t="str">
        <f>VLOOKUP($A203,Para!$D$1:$E$996,2,FALSE)</f>
        <v>Hubo Limburg United</v>
      </c>
      <c r="C203" s="31" t="s">
        <v>198</v>
      </c>
      <c r="D203" s="31" t="s">
        <v>201</v>
      </c>
    </row>
    <row r="204" spans="1:4" x14ac:dyDescent="0.25">
      <c r="A204" s="31">
        <v>5036</v>
      </c>
      <c r="B204" s="31" t="str">
        <f>VLOOKUP($A204,Para!$D$1:$E$996,2,FALSE)</f>
        <v>WIZ Basket Leuven</v>
      </c>
      <c r="C204" s="31" t="s">
        <v>198</v>
      </c>
      <c r="D204" s="31" t="s">
        <v>201</v>
      </c>
    </row>
    <row r="205" spans="1:4" x14ac:dyDescent="0.25">
      <c r="A205" s="31">
        <v>5038</v>
      </c>
      <c r="B205" s="31" t="str">
        <f>VLOOKUP($A205,Para!$D$1:$E$996,2,FALSE)</f>
        <v>Basketbal Club Vikings Lede</v>
      </c>
      <c r="C205" s="31" t="s">
        <v>198</v>
      </c>
      <c r="D205" s="31" t="s">
        <v>201</v>
      </c>
    </row>
    <row r="206" spans="1:4" x14ac:dyDescent="0.25">
      <c r="A206" s="31">
        <v>5039</v>
      </c>
      <c r="B206" s="31" t="str">
        <f>VLOOKUP($A206,Para!$D$1:$E$996,2,FALSE)</f>
        <v>Phantoms Basket Boom</v>
      </c>
      <c r="C206" s="31" t="s">
        <v>198</v>
      </c>
      <c r="D206" s="31" t="s">
        <v>201</v>
      </c>
    </row>
    <row r="207" spans="1:4" x14ac:dyDescent="0.25">
      <c r="A207" s="31">
        <v>5041</v>
      </c>
      <c r="B207" s="31" t="str">
        <f>VLOOKUP($A207,Para!$D$1:$E$996,2,FALSE)</f>
        <v>Antwerp Wolf Pack</v>
      </c>
      <c r="C207" s="31" t="s">
        <v>198</v>
      </c>
      <c r="D207" s="31" t="s">
        <v>201</v>
      </c>
    </row>
    <row r="208" spans="1:4" x14ac:dyDescent="0.25">
      <c r="A208" s="31">
        <v>5042</v>
      </c>
      <c r="B208" s="31" t="str">
        <f>VLOOKUP($A208,Para!$D$1:$E$996,2,FALSE)</f>
        <v>Strombeek Beavers Wemmel Basket Club</v>
      </c>
      <c r="C208" s="31" t="s">
        <v>199</v>
      </c>
      <c r="D208" s="31" t="s">
        <v>201</v>
      </c>
    </row>
    <row r="209" spans="1:4" x14ac:dyDescent="0.25">
      <c r="A209" s="31">
        <v>5048</v>
      </c>
      <c r="B209" s="31" t="str">
        <f>VLOOKUP($A209,Para!$D$1:$E$996,2,FALSE)</f>
        <v>BBC Lions Gent</v>
      </c>
      <c r="C209" s="31" t="s">
        <v>198</v>
      </c>
      <c r="D209" s="31" t="s">
        <v>201</v>
      </c>
    </row>
    <row r="210" spans="1:4" x14ac:dyDescent="0.25">
      <c r="A210" s="31">
        <v>5049</v>
      </c>
      <c r="B210" s="31" t="str">
        <f>VLOOKUP($A210,Para!$D$1:$E$996,2,FALSE)</f>
        <v>Avanti Brugge 2015</v>
      </c>
      <c r="C210" s="31" t="s">
        <v>198</v>
      </c>
      <c r="D210" s="31" t="s">
        <v>201</v>
      </c>
    </row>
    <row r="211" spans="1:4" x14ac:dyDescent="0.25">
      <c r="A211" s="31">
        <v>5050</v>
      </c>
      <c r="B211" s="31" t="str">
        <f>VLOOKUP($A211,Para!$D$1:$E$996,2,FALSE)</f>
        <v>Hove Rabbits</v>
      </c>
      <c r="C211" s="31" t="s">
        <v>198</v>
      </c>
      <c r="D211" s="31" t="s">
        <v>201</v>
      </c>
    </row>
    <row r="212" spans="1:4" x14ac:dyDescent="0.25">
      <c r="A212" s="31">
        <v>5053</v>
      </c>
      <c r="B212" s="31" t="str">
        <f>VLOOKUP($A212,Para!$D$1:$E$996,2,FALSE)</f>
        <v>Wapper vzw</v>
      </c>
      <c r="C212" s="31" t="s">
        <v>198</v>
      </c>
      <c r="D212" s="31" t="s">
        <v>201</v>
      </c>
    </row>
    <row r="213" spans="1:4" x14ac:dyDescent="0.25">
      <c r="A213" s="31">
        <v>5055</v>
      </c>
      <c r="B213" s="31" t="str">
        <f>VLOOKUP($A213,Para!$D$1:$E$996,2,FALSE)</f>
        <v>BC Lions Genk</v>
      </c>
      <c r="C213" s="31" t="s">
        <v>200</v>
      </c>
      <c r="D213" s="31" t="s">
        <v>201</v>
      </c>
    </row>
    <row r="214" spans="1:4" x14ac:dyDescent="0.25">
      <c r="A214" s="31">
        <v>5057</v>
      </c>
      <c r="B214" s="31" t="str">
        <f>VLOOKUP($A214,Para!$D$1:$E$996,2,FALSE)</f>
        <v>Helchteren 2020</v>
      </c>
      <c r="C214" s="31" t="s">
        <v>198</v>
      </c>
      <c r="D214" s="31" t="s">
        <v>201</v>
      </c>
    </row>
    <row r="215" spans="1:4" x14ac:dyDescent="0.25">
      <c r="A215" s="31">
        <v>5058</v>
      </c>
      <c r="B215" s="31" t="str">
        <f>VLOOKUP($A215,Para!$D$1:$E$996,2,FALSE)</f>
        <v>B-Ballers Diksmuide</v>
      </c>
      <c r="C215" s="31" t="s">
        <v>198</v>
      </c>
      <c r="D215" s="31" t="s">
        <v>201</v>
      </c>
    </row>
    <row r="216" spans="1:4" x14ac:dyDescent="0.25">
      <c r="A216" s="31">
        <v>5060</v>
      </c>
      <c r="B216" s="31" t="str">
        <f>VLOOKUP($A216,Para!$D$1:$E$996,2,FALSE)</f>
        <v>Torhout Lions</v>
      </c>
      <c r="C216" s="31" t="s">
        <v>198</v>
      </c>
      <c r="D216" s="31" t="s">
        <v>201</v>
      </c>
    </row>
    <row r="217" spans="1:4" x14ac:dyDescent="0.25">
      <c r="A217" s="31">
        <v>5061</v>
      </c>
      <c r="B217" s="31" t="str">
        <f>VLOOKUP($A217,Para!$D$1:$E$996,2,FALSE)</f>
        <v>BT Lauwe</v>
      </c>
      <c r="C217" s="31" t="s">
        <v>198</v>
      </c>
      <c r="D217" s="31" t="s">
        <v>201</v>
      </c>
    </row>
    <row r="218" spans="1:4" x14ac:dyDescent="0.25">
      <c r="A218" s="31">
        <v>5063</v>
      </c>
      <c r="B218" s="31" t="str">
        <f>VLOOKUP($A218,Para!$D$1:$E$996,2,FALSE)</f>
        <v>Rolling Thunders Wetteren</v>
      </c>
      <c r="C218" s="31" t="s">
        <v>198</v>
      </c>
      <c r="D218" s="31" t="s">
        <v>201</v>
      </c>
    </row>
    <row r="219" spans="1:4" x14ac:dyDescent="0.25">
      <c r="A219" s="31">
        <v>5064</v>
      </c>
      <c r="B219" s="31" t="str">
        <f>VLOOKUP($A219,Para!$D$1:$E$996,2,FALSE)</f>
        <v>BBC Vesting Denderleeuw</v>
      </c>
      <c r="C219" s="31" t="s">
        <v>200</v>
      </c>
      <c r="D219" s="31" t="s">
        <v>201</v>
      </c>
    </row>
    <row r="220" spans="1:4" x14ac:dyDescent="0.25">
      <c r="A220" s="31">
        <v>5065</v>
      </c>
      <c r="B220" s="31" t="str">
        <f>VLOOKUP($A220,Para!$D$1:$E$996,2,FALSE)</f>
        <v>BC Polaris Brussel</v>
      </c>
      <c r="C220" s="31" t="s">
        <v>198</v>
      </c>
      <c r="D220" s="31" t="s">
        <v>201</v>
      </c>
    </row>
    <row r="221" spans="1:4" x14ac:dyDescent="0.25">
      <c r="A221" s="31">
        <v>5066</v>
      </c>
      <c r="B221" s="31" t="str">
        <f>VLOOKUP($A221,Para!$D$1:$E$996,2,FALSE)</f>
        <v>BC Molenbeek</v>
      </c>
      <c r="C221" s="31" t="s">
        <v>198</v>
      </c>
      <c r="D221" s="31" t="s">
        <v>201</v>
      </c>
    </row>
    <row r="222" spans="1:4" x14ac:dyDescent="0.25">
      <c r="A222" s="31">
        <v>5068</v>
      </c>
      <c r="B222" s="31" t="str">
        <f>VLOOKUP($A222,Para!$D$1:$E$996,2,FALSE)</f>
        <v>BBC 2070 Zwijndrecht</v>
      </c>
      <c r="C222" s="31" t="s">
        <v>198</v>
      </c>
      <c r="D222" s="31" t="s">
        <v>201</v>
      </c>
    </row>
    <row r="223" spans="1:4" x14ac:dyDescent="0.25">
      <c r="A223" s="31">
        <v>5069</v>
      </c>
      <c r="B223" s="31" t="str">
        <f>VLOOKUP($A223,Para!$D$1:$E$996,2,FALSE)</f>
        <v>ALL4ONE Basketbal Menen</v>
      </c>
      <c r="C223" s="31" t="s">
        <v>198</v>
      </c>
      <c r="D223" s="31" t="s">
        <v>201</v>
      </c>
    </row>
    <row r="224" spans="1:4" x14ac:dyDescent="0.25">
      <c r="A224" s="31">
        <v>5070</v>
      </c>
      <c r="B224" s="31" t="str">
        <f>VLOOKUP($A224,Para!$D$1:$E$996,2,FALSE)</f>
        <v>Elite Overtime Brussels</v>
      </c>
      <c r="C224" s="31" t="s">
        <v>199</v>
      </c>
      <c r="D224" s="31" t="s">
        <v>201</v>
      </c>
    </row>
    <row r="225" spans="1:4" x14ac:dyDescent="0.25">
      <c r="A225" s="31">
        <v>5071</v>
      </c>
      <c r="B225" s="31" t="str">
        <f>VLOOKUP($A225,Para!$D$1:$E$996,2,FALSE)</f>
        <v>Neteland Basket Ladies</v>
      </c>
      <c r="C225" s="31" t="s">
        <v>198</v>
      </c>
      <c r="D225" s="31" t="s">
        <v>201</v>
      </c>
    </row>
  </sheetData>
  <autoFilter ref="A1:D215" xr:uid="{F2CA6E1D-897A-41F9-A139-A1F924A9FFA2}">
    <sortState xmlns:xlrd2="http://schemas.microsoft.com/office/spreadsheetml/2017/richdata2" ref="A2:D216">
      <sortCondition ref="A1:A215"/>
    </sortState>
  </autoFilter>
  <phoneticPr fontId="8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ECEF18-0D40-4F6C-A529-DD955F5D775B}">
          <x14:formula1>
            <xm:f>Para!$B$2:$B$4</xm:f>
          </x14:formula1>
          <xm:sqref>D2:D215 D217:D225</xm:sqref>
        </x14:dataValidation>
        <x14:dataValidation type="list" allowBlank="1" showInputMessage="1" showErrorMessage="1" xr:uid="{4083C2B4-F76F-495D-90A1-4E10BCC1FE3B}">
          <x14:formula1>
            <xm:f>Para!$A$2:$A$4</xm:f>
          </x14:formula1>
          <xm:sqref>C2:C225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3C54C-3B3B-497F-81A6-DBEB4C60F24D}">
  <dimension ref="A1:I93"/>
  <sheetViews>
    <sheetView topLeftCell="A16" zoomScale="90" zoomScaleNormal="90" workbookViewId="0">
      <selection activeCell="J51" sqref="J51"/>
    </sheetView>
  </sheetViews>
  <sheetFormatPr defaultRowHeight="15" x14ac:dyDescent="0.25"/>
  <cols>
    <col min="2" max="2" width="40.7109375" bestFit="1" customWidth="1"/>
    <col min="6" max="6" width="35.140625" bestFit="1" customWidth="1"/>
    <col min="7" max="7" width="9.140625" style="3"/>
  </cols>
  <sheetData>
    <row r="1" spans="1:9" x14ac:dyDescent="0.25">
      <c r="A1" s="92" t="s">
        <v>209</v>
      </c>
      <c r="B1" s="92"/>
      <c r="C1" s="92"/>
      <c r="E1" s="89" t="s">
        <v>210</v>
      </c>
      <c r="F1" s="89"/>
      <c r="G1" s="89"/>
    </row>
    <row r="2" spans="1:9" x14ac:dyDescent="0.25">
      <c r="A2" s="39" t="s">
        <v>0</v>
      </c>
      <c r="B2" s="39" t="s">
        <v>180</v>
      </c>
      <c r="C2" s="46" t="s">
        <v>181</v>
      </c>
      <c r="E2" s="36" t="s">
        <v>0</v>
      </c>
      <c r="F2" s="36" t="s">
        <v>180</v>
      </c>
      <c r="G2" s="48" t="s">
        <v>181</v>
      </c>
    </row>
    <row r="3" spans="1:9" x14ac:dyDescent="0.25">
      <c r="A3" s="40">
        <v>71</v>
      </c>
      <c r="B3" s="40" t="str">
        <f>VLOOKUP($A3,Para!$D$1:$E$996,2,FALSE)</f>
        <v>Antwerp Giants</v>
      </c>
      <c r="C3" s="41" t="s">
        <v>177</v>
      </c>
      <c r="E3" s="37">
        <v>71</v>
      </c>
      <c r="F3" s="37" t="str">
        <f>VLOOKUP($E3,Para!$D$1:$E$996,2,FALSE)</f>
        <v>Antwerp Giants</v>
      </c>
      <c r="G3" s="38" t="s">
        <v>179</v>
      </c>
      <c r="I3" t="s">
        <v>269</v>
      </c>
    </row>
    <row r="4" spans="1:9" x14ac:dyDescent="0.25">
      <c r="A4" s="40">
        <v>77</v>
      </c>
      <c r="B4" s="40" t="str">
        <f>VLOOKUP($A4,Para!$D$1:$E$996,2,FALSE)</f>
        <v>Mercurius BBC Berchem</v>
      </c>
      <c r="C4" s="41" t="s">
        <v>239</v>
      </c>
      <c r="E4" s="37">
        <v>77</v>
      </c>
      <c r="F4" s="37" t="str">
        <f>VLOOKUP($E4,Para!$D$1:$E$996,2,FALSE)</f>
        <v>Mercurius BBC Berchem</v>
      </c>
      <c r="G4" s="38" t="s">
        <v>179</v>
      </c>
      <c r="I4" t="s">
        <v>177</v>
      </c>
    </row>
    <row r="5" spans="1:9" x14ac:dyDescent="0.25">
      <c r="A5" s="40">
        <v>245</v>
      </c>
      <c r="B5" s="40" t="str">
        <f>VLOOKUP($A5,Para!$D$1:$E$996,2,FALSE)</f>
        <v>BC Oostende Basket@Sea</v>
      </c>
      <c r="C5" s="41" t="s">
        <v>239</v>
      </c>
      <c r="E5" s="37">
        <v>320</v>
      </c>
      <c r="F5" s="37" t="str">
        <f>VLOOKUP($E5,Para!$D$1:$E$996,2,FALSE)</f>
        <v>Koninklijk Basket Team ION Waregem</v>
      </c>
      <c r="G5" s="38" t="s">
        <v>177</v>
      </c>
      <c r="I5" t="s">
        <v>239</v>
      </c>
    </row>
    <row r="6" spans="1:9" x14ac:dyDescent="0.25">
      <c r="A6" s="40">
        <v>296</v>
      </c>
      <c r="B6" s="40" t="str">
        <f>VLOOKUP($A6,Para!$D$1:$E$996,2,FALSE)</f>
        <v>Koninklijke Sint-Niklase Condors</v>
      </c>
      <c r="C6" s="41" t="s">
        <v>179</v>
      </c>
      <c r="E6" s="37">
        <v>737</v>
      </c>
      <c r="F6" s="37" t="str">
        <f>VLOOKUP($E6,Para!$D$1:$E$996,2,FALSE)</f>
        <v>KB Oostende Bredene Basket@sea</v>
      </c>
      <c r="G6" s="38"/>
      <c r="I6" t="s">
        <v>179</v>
      </c>
    </row>
    <row r="7" spans="1:9" x14ac:dyDescent="0.25">
      <c r="A7" s="40">
        <v>320</v>
      </c>
      <c r="B7" s="40" t="str">
        <f>VLOOKUP($A7,Para!$D$1:$E$996,2,FALSE)</f>
        <v>Koninklijk Basket Team ION Waregem</v>
      </c>
      <c r="C7" s="41" t="s">
        <v>269</v>
      </c>
      <c r="E7" s="37">
        <v>785</v>
      </c>
      <c r="F7" s="37" t="str">
        <f>VLOOKUP($E7,Para!$D$1:$E$996,2,FALSE)</f>
        <v>LDP Donza</v>
      </c>
      <c r="G7" s="38"/>
    </row>
    <row r="8" spans="1:9" x14ac:dyDescent="0.25">
      <c r="A8" s="40">
        <v>405</v>
      </c>
      <c r="B8" s="40" t="str">
        <f>VLOOKUP($A8,Para!$D$1:$E$996,2,FALSE)</f>
        <v>Haantjes-D'Hondt Interieur-Oudenaarde</v>
      </c>
      <c r="C8" s="41"/>
      <c r="E8" s="37">
        <v>936</v>
      </c>
      <c r="F8" s="37" t="str">
        <f>VLOOKUP($E8,Para!$D$1:$E$996,2,FALSE)</f>
        <v>Hasselt BT</v>
      </c>
      <c r="G8" s="38" t="s">
        <v>179</v>
      </c>
    </row>
    <row r="9" spans="1:9" x14ac:dyDescent="0.25">
      <c r="A9" s="40">
        <v>552</v>
      </c>
      <c r="B9" s="40" t="str">
        <f>VLOOKUP($A9,Para!$D$1:$E$996,2,FALSE)</f>
        <v>Blue Rocks Ronse-Kluisbergen</v>
      </c>
      <c r="C9" s="41" t="s">
        <v>179</v>
      </c>
      <c r="E9" s="37">
        <v>954</v>
      </c>
      <c r="F9" s="37" t="str">
        <f>VLOOKUP($E9,Para!$D$1:$E$996,2,FALSE)</f>
        <v>Wytewa Roeselare</v>
      </c>
      <c r="G9" s="38" t="s">
        <v>179</v>
      </c>
    </row>
    <row r="10" spans="1:9" x14ac:dyDescent="0.25">
      <c r="A10" s="40">
        <v>592</v>
      </c>
      <c r="B10" s="40" t="str">
        <f>VLOOKUP($A10,Para!$D$1:$E$996,2,FALSE)</f>
        <v>KBGO Finexa Basket@Sea</v>
      </c>
      <c r="C10" s="41"/>
      <c r="E10" s="37">
        <v>1165</v>
      </c>
      <c r="F10" s="37" t="str">
        <f>VLOOKUP($E10,Para!$D$1:$E$996,2,FALSE)</f>
        <v>Duffel K.B.B.C.</v>
      </c>
      <c r="G10" s="38"/>
    </row>
    <row r="11" spans="1:9" x14ac:dyDescent="0.25">
      <c r="A11" s="40">
        <v>667</v>
      </c>
      <c r="B11" s="40" t="str">
        <f>VLOOKUP($A11,Para!$D$1:$E$996,2,FALSE)</f>
        <v>BBC Lokeren</v>
      </c>
      <c r="C11" s="41"/>
      <c r="E11" s="37">
        <v>1218</v>
      </c>
      <c r="F11" s="37" t="str">
        <f>VLOOKUP($E11,Para!$D$1:$E$996,2,FALSE)</f>
        <v>House Of Talents Kortrijk Spurs</v>
      </c>
      <c r="G11" s="38" t="s">
        <v>177</v>
      </c>
    </row>
    <row r="12" spans="1:9" x14ac:dyDescent="0.25">
      <c r="A12" s="40">
        <v>737</v>
      </c>
      <c r="B12" s="40" t="str">
        <f>VLOOKUP($A12,Para!$D$1:$E$996,2,FALSE)</f>
        <v>KB Oostende Bredene Basket@sea</v>
      </c>
      <c r="C12" s="41" t="s">
        <v>179</v>
      </c>
      <c r="E12" s="37">
        <v>1278</v>
      </c>
      <c r="F12" s="37" t="str">
        <f>VLOOKUP($E12,Para!$D$1:$E$996,2,FALSE)</f>
        <v>KBBC Sparta Laarne</v>
      </c>
      <c r="G12" s="38" t="s">
        <v>177</v>
      </c>
    </row>
    <row r="13" spans="1:9" x14ac:dyDescent="0.25">
      <c r="A13" s="40">
        <v>785</v>
      </c>
      <c r="B13" s="40" t="str">
        <f>VLOOKUP($A13,Para!$D$1:$E$996,2,FALSE)</f>
        <v>LDP Donza</v>
      </c>
      <c r="C13" s="41" t="s">
        <v>177</v>
      </c>
      <c r="E13" s="37">
        <v>1310</v>
      </c>
      <c r="F13" s="37" t="str">
        <f>VLOOKUP($E13,Para!$D$1:$E$996,2,FALSE)</f>
        <v>Titans Basketball Bonheiden</v>
      </c>
      <c r="G13" s="38"/>
    </row>
    <row r="14" spans="1:9" x14ac:dyDescent="0.25">
      <c r="A14" s="40">
        <v>816</v>
      </c>
      <c r="B14" s="40" t="str">
        <f>VLOOKUP($A14,Para!$D$1:$E$996,2,FALSE)</f>
        <v>KBBC Miners Beringen</v>
      </c>
      <c r="C14" s="41"/>
      <c r="E14" s="37">
        <v>1351</v>
      </c>
      <c r="F14" s="37" t="str">
        <f>VLOOKUP($E14,Para!$D$1:$E$996,2,FALSE)</f>
        <v>BBC Croonen Lommel</v>
      </c>
      <c r="G14" s="38" t="s">
        <v>179</v>
      </c>
    </row>
    <row r="15" spans="1:9" x14ac:dyDescent="0.25">
      <c r="A15" s="40">
        <v>837</v>
      </c>
      <c r="B15" s="40" t="str">
        <f>VLOOKUP($A15,Para!$D$1:$E$996,2,FALSE)</f>
        <v>Kon BBC De Panne vzw</v>
      </c>
      <c r="C15" s="41" t="s">
        <v>179</v>
      </c>
      <c r="E15" s="37">
        <v>1410</v>
      </c>
      <c r="F15" s="37" t="str">
        <f>VLOOKUP($E15,Para!$D$1:$E$996,2,FALSE)</f>
        <v>Clem Scherpenheuvel</v>
      </c>
      <c r="G15" s="38"/>
    </row>
    <row r="16" spans="1:9" x14ac:dyDescent="0.25">
      <c r="A16" s="40">
        <v>844</v>
      </c>
      <c r="B16" s="40" t="str">
        <f>VLOOKUP($A16,Para!$D$1:$E$996,2,FALSE)</f>
        <v>Koninklijke Herentalse BBC</v>
      </c>
      <c r="C16" s="41" t="s">
        <v>179</v>
      </c>
      <c r="E16" s="37">
        <v>1422</v>
      </c>
      <c r="F16" s="37" t="str">
        <f>VLOOKUP($E16,Para!$D$1:$E$996,2,FALSE)</f>
        <v>Basket Willebroek</v>
      </c>
      <c r="G16" s="38" t="s">
        <v>239</v>
      </c>
    </row>
    <row r="17" spans="1:7" x14ac:dyDescent="0.25">
      <c r="A17" s="40">
        <v>936</v>
      </c>
      <c r="B17" s="40" t="str">
        <f>VLOOKUP($A17,Para!$D$1:$E$996,2,FALSE)</f>
        <v>Hasselt BT</v>
      </c>
      <c r="C17" s="41" t="s">
        <v>177</v>
      </c>
      <c r="E17" s="37">
        <v>1438</v>
      </c>
      <c r="F17" s="37" t="str">
        <f>VLOOKUP($E17,Para!$D$1:$E$996,2,FALSE)</f>
        <v>Basket Lummen</v>
      </c>
      <c r="G17" s="38" t="s">
        <v>239</v>
      </c>
    </row>
    <row r="18" spans="1:7" x14ac:dyDescent="0.25">
      <c r="A18" s="40">
        <v>954</v>
      </c>
      <c r="B18" s="40" t="str">
        <f>VLOOKUP($A18,Para!$D$1:$E$996,2,FALSE)</f>
        <v>Wytewa Roeselare</v>
      </c>
      <c r="C18" s="41" t="s">
        <v>239</v>
      </c>
      <c r="E18" s="37">
        <v>1450</v>
      </c>
      <c r="F18" s="37" t="str">
        <f>VLOOKUP($E18,Para!$D$1:$E$996,2,FALSE)</f>
        <v>Elektrooghe Gembas Knesselare</v>
      </c>
      <c r="G18" s="38" t="s">
        <v>179</v>
      </c>
    </row>
    <row r="19" spans="1:7" x14ac:dyDescent="0.25">
      <c r="A19" s="40">
        <v>1029</v>
      </c>
      <c r="B19" s="40" t="str">
        <f>VLOOKUP($A19,Para!$D$1:$E$996,2,FALSE)</f>
        <v>Basketclub Red Sharks Koekelare</v>
      </c>
      <c r="C19" s="41"/>
      <c r="E19" s="37">
        <v>1477</v>
      </c>
      <c r="F19" s="37" t="str">
        <f>VLOOKUP($E19,Para!$D$1:$E$996,2,FALSE)</f>
        <v>KBBC Okido Arendonk</v>
      </c>
      <c r="G19" s="38"/>
    </row>
    <row r="20" spans="1:7" x14ac:dyDescent="0.25">
      <c r="A20" s="40">
        <v>1095</v>
      </c>
      <c r="B20" s="40" t="str">
        <f>VLOOKUP($A20,Para!$D$1:$E$996,2,FALSE)</f>
        <v>Koninklijke BBC Union Leopoldsburg</v>
      </c>
      <c r="C20" s="41" t="s">
        <v>179</v>
      </c>
      <c r="E20" s="37">
        <v>1518</v>
      </c>
      <c r="F20" s="37" t="str">
        <f>VLOOKUP($E20,Para!$D$1:$E$996,2,FALSE)</f>
        <v>Guco Lier</v>
      </c>
      <c r="G20" s="38"/>
    </row>
    <row r="21" spans="1:7" x14ac:dyDescent="0.25">
      <c r="A21" s="40">
        <v>1165</v>
      </c>
      <c r="B21" s="40" t="str">
        <f>VLOOKUP($A21,Para!$D$1:$E$996,2,FALSE)</f>
        <v>Duffel K.B.B.C.</v>
      </c>
      <c r="C21" s="41" t="s">
        <v>179</v>
      </c>
      <c r="E21" s="37">
        <v>1674</v>
      </c>
      <c r="F21" s="37" t="str">
        <f>VLOOKUP($E21,Para!$D$1:$E$996,2,FALSE)</f>
        <v>Basketbalclub Campinia Dessel-Retie</v>
      </c>
      <c r="G21" s="38" t="s">
        <v>179</v>
      </c>
    </row>
    <row r="22" spans="1:7" x14ac:dyDescent="0.25">
      <c r="A22" s="40">
        <v>1170</v>
      </c>
      <c r="B22" s="40" t="str">
        <f>VLOOKUP($A22,Para!$D$1:$E$996,2,FALSE)</f>
        <v>B.C. Gems Diepenbeek</v>
      </c>
      <c r="C22" s="41" t="s">
        <v>179</v>
      </c>
      <c r="E22" s="37">
        <v>1696</v>
      </c>
      <c r="F22" s="37" t="str">
        <f>VLOOKUP($E22,Para!$D$1:$E$996,2,FALSE)</f>
        <v>BC Asse-Ternat</v>
      </c>
      <c r="G22" s="38"/>
    </row>
    <row r="23" spans="1:7" x14ac:dyDescent="0.25">
      <c r="A23" s="40">
        <v>1207</v>
      </c>
      <c r="B23" s="40" t="str">
        <f>VLOOKUP($A23,Para!$D$1:$E$996,2,FALSE)</f>
        <v>Mibac Middelkerke</v>
      </c>
      <c r="C23" s="41"/>
      <c r="E23" s="37">
        <v>1896</v>
      </c>
      <c r="F23" s="37" t="str">
        <f>VLOOKUP($E23,Para!$D$1:$E$996,2,FALSE)</f>
        <v>BC Grimbergen</v>
      </c>
      <c r="G23" s="38"/>
    </row>
    <row r="24" spans="1:7" x14ac:dyDescent="0.25">
      <c r="A24" s="40">
        <v>1218</v>
      </c>
      <c r="B24" s="40" t="str">
        <f>VLOOKUP($A24,Para!$D$1:$E$996,2,FALSE)</f>
        <v>House Of Talents Kortrijk Spurs</v>
      </c>
      <c r="C24" s="41" t="s">
        <v>269</v>
      </c>
      <c r="E24" s="37">
        <v>2046</v>
      </c>
      <c r="F24" s="37" t="str">
        <f>VLOOKUP($E24,Para!$D$1:$E$996,2,FALSE)</f>
        <v>BC Cobras Schoten-Brasschaat</v>
      </c>
      <c r="G24" s="38" t="s">
        <v>239</v>
      </c>
    </row>
    <row r="25" spans="1:7" x14ac:dyDescent="0.25">
      <c r="A25" s="40">
        <v>1221</v>
      </c>
      <c r="B25" s="40" t="str">
        <f>VLOOKUP($A25,Para!$D$1:$E$996,2,FALSE)</f>
        <v>Basket Zonhoven</v>
      </c>
      <c r="C25" s="41" t="s">
        <v>239</v>
      </c>
      <c r="E25" s="37">
        <v>2089</v>
      </c>
      <c r="F25" s="37" t="str">
        <f>VLOOKUP($E25,Para!$D$1:$E$996,2,FALSE)</f>
        <v>BBC Wildcats Gavere</v>
      </c>
      <c r="G25" s="38" t="s">
        <v>179</v>
      </c>
    </row>
    <row r="26" spans="1:7" x14ac:dyDescent="0.25">
      <c r="A26" s="40">
        <v>1223</v>
      </c>
      <c r="B26" s="40" t="str">
        <f>VLOOKUP($A26,Para!$D$1:$E$996,2,FALSE)</f>
        <v>BC Maasmechelen</v>
      </c>
      <c r="C26" s="41" t="s">
        <v>179</v>
      </c>
      <c r="E26" s="37">
        <v>2238</v>
      </c>
      <c r="F26" s="37" t="str">
        <f>VLOOKUP($E26,Para!$D$1:$E$996,2,FALSE)</f>
        <v>Kangoeroes Basket Mechelen</v>
      </c>
      <c r="G26" s="38" t="s">
        <v>177</v>
      </c>
    </row>
    <row r="27" spans="1:7" x14ac:dyDescent="0.25">
      <c r="A27" s="40">
        <v>1251</v>
      </c>
      <c r="B27" s="40" t="str">
        <f>VLOOKUP($A27,Para!$D$1:$E$996,2,FALSE)</f>
        <v>Wibac BBC Sint-Eloois-Winkel</v>
      </c>
      <c r="C27" s="41" t="s">
        <v>179</v>
      </c>
      <c r="E27" s="37">
        <v>2294</v>
      </c>
      <c r="F27" s="37" t="str">
        <f>VLOOKUP($E27,Para!$D$1:$E$996,2,FALSE)</f>
        <v>Notre Dame Blue Tigers Leuven</v>
      </c>
      <c r="G27" s="38" t="s">
        <v>179</v>
      </c>
    </row>
    <row r="28" spans="1:7" x14ac:dyDescent="0.25">
      <c r="A28" s="40">
        <v>1273</v>
      </c>
      <c r="B28" s="40" t="str">
        <f>VLOOKUP($A28,Para!$D$1:$E$996,2,FALSE)</f>
        <v>Aartselaar BBC</v>
      </c>
      <c r="C28" s="41" t="s">
        <v>239</v>
      </c>
      <c r="E28" s="37">
        <v>2317</v>
      </c>
      <c r="F28" s="37" t="str">
        <f>VLOOKUP($E28,Para!$D$1:$E$996,2,FALSE)</f>
        <v>DBC Osiris Okapi Aalst</v>
      </c>
      <c r="G28" s="38" t="s">
        <v>239</v>
      </c>
    </row>
    <row r="29" spans="1:7" x14ac:dyDescent="0.25">
      <c r="A29" s="40">
        <v>1277</v>
      </c>
      <c r="B29" s="40" t="str">
        <f>VLOOKUP($A29,Para!$D$1:$E$996,2,FALSE)</f>
        <v>BBC Olympia Denderleeuw</v>
      </c>
      <c r="C29" s="41"/>
      <c r="E29" s="37">
        <v>2462</v>
      </c>
      <c r="F29" s="37" t="str">
        <f>VLOOKUP($E29,Para!$D$1:$E$996,2,FALSE)</f>
        <v>BBC Houtem Redwolves</v>
      </c>
      <c r="G29" s="38" t="s">
        <v>179</v>
      </c>
    </row>
    <row r="30" spans="1:7" x14ac:dyDescent="0.25">
      <c r="A30" s="40">
        <v>1278</v>
      </c>
      <c r="B30" s="40" t="str">
        <f>VLOOKUP($A30,Para!$D$1:$E$996,2,FALSE)</f>
        <v>KBBC Sparta Laarne</v>
      </c>
      <c r="C30" s="41" t="s">
        <v>269</v>
      </c>
      <c r="E30" s="37">
        <v>2494</v>
      </c>
      <c r="F30" s="37" t="str">
        <f>VLOOKUP($E30,Para!$D$1:$E$996,2,FALSE)</f>
        <v>B.C. Blue Stars Brugge</v>
      </c>
      <c r="G30" s="38"/>
    </row>
    <row r="31" spans="1:7" x14ac:dyDescent="0.25">
      <c r="A31" s="40">
        <v>1310</v>
      </c>
      <c r="B31" s="40" t="str">
        <f>VLOOKUP($A31,Para!$D$1:$E$996,2,FALSE)</f>
        <v>Titans Basketball Bonheiden</v>
      </c>
      <c r="C31" s="41" t="s">
        <v>239</v>
      </c>
      <c r="E31" s="37">
        <v>2595</v>
      </c>
      <c r="F31" s="37" t="str">
        <f>VLOOKUP($E31,Para!$D$1:$E$996,2,FALSE)</f>
        <v>Amon Jeugd Gentson</v>
      </c>
      <c r="G31" s="38" t="s">
        <v>239</v>
      </c>
    </row>
    <row r="32" spans="1:7" x14ac:dyDescent="0.25">
      <c r="A32" s="40">
        <v>1324</v>
      </c>
      <c r="B32" s="40" t="str">
        <f>VLOOKUP($A32,Para!$D$1:$E$996,2,FALSE)</f>
        <v>KBBC T&amp;T Turnhout</v>
      </c>
      <c r="C32" s="41" t="s">
        <v>179</v>
      </c>
      <c r="E32" s="37">
        <v>2602</v>
      </c>
      <c r="F32" s="37" t="str">
        <f>VLOOKUP($E32,Para!$D$1:$E$996,2,FALSE)</f>
        <v>Basket Houthalen</v>
      </c>
      <c r="G32" s="38" t="s">
        <v>179</v>
      </c>
    </row>
    <row r="33" spans="1:7" x14ac:dyDescent="0.25">
      <c r="A33" s="40">
        <v>1351</v>
      </c>
      <c r="B33" s="40" t="str">
        <f>VLOOKUP($A33,Para!$D$1:$E$996,2,FALSE)</f>
        <v>BBC Croonen Lommel</v>
      </c>
      <c r="C33" s="41" t="s">
        <v>239</v>
      </c>
      <c r="E33" s="37">
        <v>2614</v>
      </c>
      <c r="F33" s="37" t="str">
        <f>VLOOKUP($E33,Para!$D$1:$E$996,2,FALSE)</f>
        <v>Basket SKT Ieper</v>
      </c>
      <c r="G33" s="38" t="s">
        <v>179</v>
      </c>
    </row>
    <row r="34" spans="1:7" x14ac:dyDescent="0.25">
      <c r="A34" s="40">
        <v>1361</v>
      </c>
      <c r="B34" s="40" t="str">
        <f>VLOOKUP($A34,Para!$D$1:$E$996,2,FALSE)</f>
        <v>BBC Garage Wille Hansbeke</v>
      </c>
      <c r="C34" s="41" t="s">
        <v>179</v>
      </c>
      <c r="E34" s="37">
        <v>5004</v>
      </c>
      <c r="F34" s="37" t="str">
        <f>VLOOKUP($E34,Para!$D$1:$E$996,2,FALSE)</f>
        <v>Avanti Brugge Dames</v>
      </c>
      <c r="G34" s="38"/>
    </row>
    <row r="35" spans="1:7" x14ac:dyDescent="0.25">
      <c r="A35" s="40">
        <v>1365</v>
      </c>
      <c r="B35" s="40" t="str">
        <f>VLOOKUP($A35,Para!$D$1:$E$996,2,FALSE)</f>
        <v>KBBC Bavi Gent</v>
      </c>
      <c r="C35" s="41" t="s">
        <v>179</v>
      </c>
      <c r="E35" s="37">
        <v>5022</v>
      </c>
      <c r="F35" s="37" t="str">
        <f>VLOOKUP($E35,Para!$D$1:$E$996,2,FALSE)</f>
        <v>Holstra WINGS Wevelgem-Moorsele</v>
      </c>
      <c r="G35" s="38"/>
    </row>
    <row r="36" spans="1:7" x14ac:dyDescent="0.25">
      <c r="A36" s="40">
        <v>1366</v>
      </c>
      <c r="B36" s="40" t="str">
        <f>VLOOKUP($A36,Para!$D$1:$E$996,2,FALSE)</f>
        <v>e5 Sgolba Aalter</v>
      </c>
      <c r="C36" s="41"/>
      <c r="E36" s="37">
        <v>5039</v>
      </c>
      <c r="F36" s="37" t="str">
        <f>VLOOKUP($E36,Para!$D$1:$E$996,2,FALSE)</f>
        <v>Phantoms Basket Boom</v>
      </c>
      <c r="G36" s="38" t="s">
        <v>177</v>
      </c>
    </row>
    <row r="37" spans="1:7" x14ac:dyDescent="0.25">
      <c r="A37" s="40">
        <v>1389</v>
      </c>
      <c r="B37" s="40" t="str">
        <f>VLOOKUP($A37,Para!$D$1:$E$996,2,FALSE)</f>
        <v>Rucon Gembo Koninklijke basketbalclub Borgerhout</v>
      </c>
      <c r="C37" s="41"/>
      <c r="E37" s="37">
        <v>5071</v>
      </c>
      <c r="F37" s="37" t="str">
        <f>VLOOKUP($E37,Para!$D$1:$E$996,2,FALSE)</f>
        <v>Neteland Basket Ladies</v>
      </c>
      <c r="G37" s="38" t="s">
        <v>179</v>
      </c>
    </row>
    <row r="38" spans="1:7" x14ac:dyDescent="0.25">
      <c r="A38" s="40">
        <v>1410</v>
      </c>
      <c r="B38" s="40" t="str">
        <f>VLOOKUP($A38,Para!$D$1:$E$996,2,FALSE)</f>
        <v>Clem Scherpenheuvel</v>
      </c>
      <c r="C38" s="41" t="s">
        <v>179</v>
      </c>
      <c r="E38" s="37">
        <v>1273</v>
      </c>
      <c r="F38" s="37" t="str">
        <f>VLOOKUP($E38,Para!$D$1:$E$996,2,FALSE)</f>
        <v>Aartselaar BBC</v>
      </c>
      <c r="G38" s="38" t="s">
        <v>179</v>
      </c>
    </row>
    <row r="39" spans="1:7" x14ac:dyDescent="0.25">
      <c r="A39" s="40">
        <v>1422</v>
      </c>
      <c r="B39" s="40" t="str">
        <f>VLOOKUP($A39,Para!$D$1:$E$996,2,FALSE)</f>
        <v>Basket Willebroek</v>
      </c>
      <c r="C39" s="41" t="s">
        <v>177</v>
      </c>
      <c r="E39" s="37">
        <v>1221</v>
      </c>
      <c r="F39" s="37" t="str">
        <f>VLOOKUP($E39,Para!$D$1:$E$996,2,FALSE)</f>
        <v>Basket Zonhoven</v>
      </c>
      <c r="G39" s="38" t="s">
        <v>179</v>
      </c>
    </row>
    <row r="40" spans="1:7" x14ac:dyDescent="0.25">
      <c r="A40" s="40">
        <v>1438</v>
      </c>
      <c r="B40" s="40" t="str">
        <f>VLOOKUP($A40,Para!$D$1:$E$996,2,FALSE)</f>
        <v>Basket Lummen</v>
      </c>
      <c r="C40" s="41" t="s">
        <v>269</v>
      </c>
    </row>
    <row r="41" spans="1:7" x14ac:dyDescent="0.25">
      <c r="A41" s="40">
        <v>1450</v>
      </c>
      <c r="B41" s="40" t="str">
        <f>VLOOKUP($A41,Para!$D$1:$E$996,2,FALSE)</f>
        <v>Elektrooghe Gembas Knesselare</v>
      </c>
      <c r="C41" s="41" t="s">
        <v>239</v>
      </c>
    </row>
    <row r="42" spans="1:7" x14ac:dyDescent="0.25">
      <c r="A42" s="40">
        <v>1477</v>
      </c>
      <c r="B42" s="40" t="str">
        <f>VLOOKUP($A42,Para!$D$1:$E$996,2,FALSE)</f>
        <v>KBBC Okido Arendonk</v>
      </c>
      <c r="C42" s="41"/>
    </row>
    <row r="43" spans="1:7" x14ac:dyDescent="0.25">
      <c r="A43" s="40">
        <v>1518</v>
      </c>
      <c r="B43" s="40" t="str">
        <f>VLOOKUP($A43,Para!$D$1:$E$996,2,FALSE)</f>
        <v>Guco Lier</v>
      </c>
      <c r="C43" s="41"/>
    </row>
    <row r="44" spans="1:7" x14ac:dyDescent="0.25">
      <c r="A44" s="40">
        <v>1526</v>
      </c>
      <c r="B44" s="40" t="str">
        <f>VLOOKUP($A44,Para!$D$1:$E$996,2,FALSE)</f>
        <v>Koninklijke Remant Basics Melsele-Beveren</v>
      </c>
      <c r="C44" s="41" t="s">
        <v>239</v>
      </c>
    </row>
    <row r="45" spans="1:7" x14ac:dyDescent="0.25">
      <c r="A45" s="40">
        <v>1545</v>
      </c>
      <c r="B45" s="40" t="str">
        <f>VLOOKUP($A45,Para!$D$1:$E$996,2,FALSE)</f>
        <v>Jets Basket Zaventem</v>
      </c>
      <c r="C45" s="41" t="s">
        <v>179</v>
      </c>
    </row>
    <row r="46" spans="1:7" x14ac:dyDescent="0.25">
      <c r="A46" s="40">
        <v>1634</v>
      </c>
      <c r="B46" s="40" t="str">
        <f>VLOOKUP($A46,Para!$D$1:$E$996,2,FALSE)</f>
        <v>BBC Schelle</v>
      </c>
      <c r="C46" s="41" t="s">
        <v>179</v>
      </c>
    </row>
    <row r="47" spans="1:7" x14ac:dyDescent="0.25">
      <c r="A47" s="40">
        <v>1637</v>
      </c>
      <c r="B47" s="40" t="str">
        <f>VLOOKUP($A47,Para!$D$1:$E$996,2,FALSE)</f>
        <v>Hades Kiewit BBC</v>
      </c>
      <c r="C47" s="41" t="s">
        <v>179</v>
      </c>
    </row>
    <row r="48" spans="1:7" x14ac:dyDescent="0.25">
      <c r="A48" s="40">
        <v>1640</v>
      </c>
      <c r="B48" s="40" t="str">
        <f>VLOOKUP($A48,Para!$D$1:$E$996,2,FALSE)</f>
        <v>Bobcat Wielsbeke</v>
      </c>
      <c r="C48" s="41" t="s">
        <v>179</v>
      </c>
    </row>
    <row r="49" spans="1:3" x14ac:dyDescent="0.25">
      <c r="A49" s="40">
        <v>1674</v>
      </c>
      <c r="B49" s="40" t="str">
        <f>VLOOKUP($A49,Para!$D$1:$E$996,2,FALSE)</f>
        <v>Basketbalclub Campinia Dessel-Retie</v>
      </c>
      <c r="C49" s="41" t="s">
        <v>239</v>
      </c>
    </row>
    <row r="50" spans="1:3" x14ac:dyDescent="0.25">
      <c r="A50" s="40">
        <v>1681</v>
      </c>
      <c r="B50" s="40" t="str">
        <f>VLOOKUP($A50,Para!$D$1:$E$996,2,FALSE)</f>
        <v>Gent-Oost Eagles</v>
      </c>
      <c r="C50" s="41" t="s">
        <v>179</v>
      </c>
    </row>
    <row r="51" spans="1:3" x14ac:dyDescent="0.25">
      <c r="A51" s="40">
        <v>1685</v>
      </c>
      <c r="B51" s="40" t="str">
        <f>VLOOKUP($A51,Para!$D$1:$E$996,2,FALSE)</f>
        <v>TeleVoIP Zedelgem Lions</v>
      </c>
      <c r="C51" s="41"/>
    </row>
    <row r="52" spans="1:3" x14ac:dyDescent="0.25">
      <c r="A52" s="40">
        <v>1696</v>
      </c>
      <c r="B52" s="40" t="str">
        <f>VLOOKUP($A52,Para!$D$1:$E$996,2,FALSE)</f>
        <v>BC Asse-Ternat</v>
      </c>
      <c r="C52" s="41" t="s">
        <v>179</v>
      </c>
    </row>
    <row r="53" spans="1:3" x14ac:dyDescent="0.25">
      <c r="A53" s="40">
        <v>1717</v>
      </c>
      <c r="B53" s="40" t="str">
        <f>VLOOKUP($A53,Para!$D$1:$E$996,2,FALSE)</f>
        <v>Tigers Evergem</v>
      </c>
      <c r="C53" s="41" t="s">
        <v>179</v>
      </c>
    </row>
    <row r="54" spans="1:3" x14ac:dyDescent="0.25">
      <c r="A54" s="40">
        <v>1743</v>
      </c>
      <c r="B54" s="40" t="str">
        <f>VLOOKUP($A54,Para!$D$1:$E$996,2,FALSE)</f>
        <v>Basket Desselgem</v>
      </c>
      <c r="C54" s="41"/>
    </row>
    <row r="55" spans="1:3" x14ac:dyDescent="0.25">
      <c r="A55" s="40">
        <v>1840</v>
      </c>
      <c r="B55" s="40" t="str">
        <f>VLOOKUP($A55,Para!$D$1:$E$996,2,FALSE)</f>
        <v>Zuiderkempen Diamonds</v>
      </c>
      <c r="C55" s="41"/>
    </row>
    <row r="56" spans="1:3" x14ac:dyDescent="0.25">
      <c r="A56" s="40">
        <v>1852</v>
      </c>
      <c r="B56" s="40" t="str">
        <f>VLOOKUP($A56,Para!$D$1:$E$996,2,FALSE)</f>
        <v>BBC Geel</v>
      </c>
      <c r="C56" s="41"/>
    </row>
    <row r="57" spans="1:3" x14ac:dyDescent="0.25">
      <c r="A57" s="40">
        <v>1888</v>
      </c>
      <c r="B57" s="40" t="str">
        <f>VLOOKUP($A57,Para!$D$1:$E$996,2,FALSE)</f>
        <v>GSG Aarschot</v>
      </c>
      <c r="C57" s="41" t="s">
        <v>179</v>
      </c>
    </row>
    <row r="58" spans="1:3" x14ac:dyDescent="0.25">
      <c r="A58" s="40">
        <v>1896</v>
      </c>
      <c r="B58" s="40" t="str">
        <f>VLOOKUP($A58,Para!$D$1:$E$996,2,FALSE)</f>
        <v>BC Grimbergen</v>
      </c>
      <c r="C58" s="41" t="s">
        <v>239</v>
      </c>
    </row>
    <row r="59" spans="1:3" x14ac:dyDescent="0.25">
      <c r="A59" s="40">
        <v>1916</v>
      </c>
      <c r="B59" s="40" t="str">
        <f>VLOOKUP($A59,Para!$D$1:$E$996,2,FALSE)</f>
        <v>BBC Haacht</v>
      </c>
      <c r="C59" s="41" t="s">
        <v>179</v>
      </c>
    </row>
    <row r="60" spans="1:3" x14ac:dyDescent="0.25">
      <c r="A60" s="40">
        <v>1989</v>
      </c>
      <c r="B60" s="40" t="str">
        <f>VLOOKUP($A60,Para!$D$1:$E$996,2,FALSE)</f>
        <v>Stevoort BBC</v>
      </c>
      <c r="C60" s="41" t="s">
        <v>239</v>
      </c>
    </row>
    <row r="61" spans="1:3" x14ac:dyDescent="0.25">
      <c r="A61" s="40">
        <v>2002</v>
      </c>
      <c r="B61" s="40" t="str">
        <f>VLOOKUP($A61,Para!$D$1:$E$996,2,FALSE)</f>
        <v>BBC Lyra Nila Nijlen</v>
      </c>
      <c r="C61" s="41"/>
    </row>
    <row r="62" spans="1:3" x14ac:dyDescent="0.25">
      <c r="A62" s="40">
        <v>2046</v>
      </c>
      <c r="B62" s="40" t="str">
        <f>VLOOKUP($A62,Para!$D$1:$E$996,2,FALSE)</f>
        <v>BC Cobras Schoten-Brasschaat</v>
      </c>
      <c r="C62" s="41" t="s">
        <v>177</v>
      </c>
    </row>
    <row r="63" spans="1:3" x14ac:dyDescent="0.25">
      <c r="A63" s="40">
        <v>2089</v>
      </c>
      <c r="B63" s="40" t="str">
        <f>VLOOKUP($A63,Para!$D$1:$E$996,2,FALSE)</f>
        <v>BBC Wildcats Gavere</v>
      </c>
      <c r="C63" s="41" t="s">
        <v>239</v>
      </c>
    </row>
    <row r="64" spans="1:3" x14ac:dyDescent="0.25">
      <c r="A64" s="40">
        <v>2174</v>
      </c>
      <c r="B64" s="40" t="str">
        <f>VLOOKUP($A64,Para!$D$1:$E$996,2,FALSE)</f>
        <v>BasKet Tongeren</v>
      </c>
      <c r="C64" s="41" t="s">
        <v>179</v>
      </c>
    </row>
    <row r="65" spans="1:3" x14ac:dyDescent="0.25">
      <c r="A65" s="40">
        <v>2200</v>
      </c>
      <c r="B65" s="40" t="str">
        <f>VLOOKUP($A65,Para!$D$1:$E$996,2,FALSE)</f>
        <v>BC Streek Inn Vilvoorde</v>
      </c>
      <c r="C65" s="41" t="s">
        <v>179</v>
      </c>
    </row>
    <row r="66" spans="1:3" x14ac:dyDescent="0.25">
      <c r="A66" s="40">
        <v>2237</v>
      </c>
      <c r="B66" s="40" t="str">
        <f>VLOOKUP($A66,Para!$D$1:$E$996,2,FALSE)</f>
        <v>Triton Leuven</v>
      </c>
      <c r="C66" s="41" t="s">
        <v>179</v>
      </c>
    </row>
    <row r="67" spans="1:3" x14ac:dyDescent="0.25">
      <c r="A67" s="40">
        <v>2238</v>
      </c>
      <c r="B67" s="40" t="str">
        <f>VLOOKUP($A67,Para!$D$1:$E$996,2,FALSE)</f>
        <v>Kangoeroes Basket Mechelen</v>
      </c>
      <c r="C67" s="41" t="s">
        <v>269</v>
      </c>
    </row>
    <row r="68" spans="1:3" x14ac:dyDescent="0.25">
      <c r="A68" s="40">
        <v>2294</v>
      </c>
      <c r="B68" s="40" t="str">
        <f>VLOOKUP($A68,Para!$D$1:$E$996,2,FALSE)</f>
        <v>Notre Dame Blue Tigers Leuven</v>
      </c>
      <c r="C68" s="41" t="s">
        <v>239</v>
      </c>
    </row>
    <row r="69" spans="1:3" x14ac:dyDescent="0.25">
      <c r="A69" s="40">
        <v>2317</v>
      </c>
      <c r="B69" s="40" t="str">
        <f>VLOOKUP($A69,Para!$D$1:$E$996,2,FALSE)</f>
        <v>DBC Osiris Okapi Aalst</v>
      </c>
      <c r="C69" s="41" t="s">
        <v>177</v>
      </c>
    </row>
    <row r="70" spans="1:3" x14ac:dyDescent="0.25">
      <c r="A70" s="40">
        <v>2328</v>
      </c>
      <c r="B70" s="40" t="str">
        <f>VLOOKUP($A70,Para!$D$1:$E$996,2,FALSE)</f>
        <v>Bbv Oedelem</v>
      </c>
      <c r="C70" s="41" t="s">
        <v>179</v>
      </c>
    </row>
    <row r="71" spans="1:3" x14ac:dyDescent="0.25">
      <c r="A71" s="40">
        <v>2462</v>
      </c>
      <c r="B71" s="40" t="str">
        <f>VLOOKUP($A71,Para!$D$1:$E$996,2,FALSE)</f>
        <v>BBC Houtem Redwolves</v>
      </c>
      <c r="C71" s="41" t="s">
        <v>239</v>
      </c>
    </row>
    <row r="72" spans="1:3" x14ac:dyDescent="0.25">
      <c r="A72" s="40">
        <v>2494</v>
      </c>
      <c r="B72" s="40" t="str">
        <f>VLOOKUP($A72,Para!$D$1:$E$996,2,FALSE)</f>
        <v>B.C. Blue Stars Brugge</v>
      </c>
      <c r="C72" s="41" t="s">
        <v>179</v>
      </c>
    </row>
    <row r="73" spans="1:3" x14ac:dyDescent="0.25">
      <c r="A73" s="40">
        <v>2515</v>
      </c>
      <c r="B73" s="40" t="str">
        <f>VLOOKUP($A73,Para!$D$1:$E$996,2,FALSE)</f>
        <v>De Rode Leeuwen</v>
      </c>
      <c r="C73" s="41"/>
    </row>
    <row r="74" spans="1:3" x14ac:dyDescent="0.25">
      <c r="A74" s="40">
        <v>2595</v>
      </c>
      <c r="B74" s="40" t="str">
        <f>VLOOKUP($A74,Para!$D$1:$E$996,2,FALSE)</f>
        <v>Amon Jeugd Gentson</v>
      </c>
      <c r="C74" s="41" t="s">
        <v>177</v>
      </c>
    </row>
    <row r="75" spans="1:3" x14ac:dyDescent="0.25">
      <c r="A75" s="40">
        <v>2599</v>
      </c>
      <c r="B75" s="40" t="str">
        <f>VLOOKUP($A75,Para!$D$1:$E$996,2,FALSE)</f>
        <v>Femina Habac Sint-Truiden</v>
      </c>
      <c r="C75" s="41" t="s">
        <v>179</v>
      </c>
    </row>
    <row r="76" spans="1:3" x14ac:dyDescent="0.25">
      <c r="A76" s="40">
        <v>2602</v>
      </c>
      <c r="B76" s="40" t="str">
        <f>VLOOKUP($A76,Para!$D$1:$E$996,2,FALSE)</f>
        <v>Basket Houthalen</v>
      </c>
      <c r="C76" s="41" t="s">
        <v>177</v>
      </c>
    </row>
    <row r="77" spans="1:3" x14ac:dyDescent="0.25">
      <c r="A77" s="40">
        <v>2610</v>
      </c>
      <c r="B77" s="40" t="str">
        <f>VLOOKUP($A77,Para!$D$1:$E$996,2,FALSE)</f>
        <v>Boortmeerbeek &amp; Berg Bulldogs</v>
      </c>
      <c r="C77" s="41"/>
    </row>
    <row r="78" spans="1:3" x14ac:dyDescent="0.25">
      <c r="A78" s="40">
        <v>2614</v>
      </c>
      <c r="B78" s="40" t="str">
        <f>VLOOKUP($A78,Para!$D$1:$E$996,2,FALSE)</f>
        <v>Basket SKT Ieper</v>
      </c>
      <c r="C78" s="41" t="s">
        <v>177</v>
      </c>
    </row>
    <row r="79" spans="1:3" x14ac:dyDescent="0.25">
      <c r="A79" s="40">
        <v>2626</v>
      </c>
      <c r="B79" s="40" t="str">
        <f>VLOOKUP($A79,Para!$D$1:$E$996,2,FALSE)</f>
        <v>Carrefour Market Basket Blankenberge</v>
      </c>
      <c r="C79" s="41"/>
    </row>
    <row r="80" spans="1:3" x14ac:dyDescent="0.25">
      <c r="A80" s="40">
        <v>5004</v>
      </c>
      <c r="B80" s="40" t="str">
        <f>VLOOKUP($A80,Para!$D$1:$E$996,2,FALSE)</f>
        <v>Avanti Brugge Dames</v>
      </c>
      <c r="C80" s="41" t="s">
        <v>239</v>
      </c>
    </row>
    <row r="81" spans="1:3" x14ac:dyDescent="0.25">
      <c r="A81" s="40">
        <v>5005</v>
      </c>
      <c r="B81" s="40" t="str">
        <f>VLOOKUP($A81,Para!$D$1:$E$996,2,FALSE)</f>
        <v>Basket Groot Zemst</v>
      </c>
      <c r="C81" s="41" t="s">
        <v>179</v>
      </c>
    </row>
    <row r="82" spans="1:3" x14ac:dyDescent="0.25">
      <c r="A82" s="40">
        <v>5014</v>
      </c>
      <c r="B82" s="40" t="str">
        <f>VLOOKUP($A82,Para!$D$1:$E$996,2,FALSE)</f>
        <v>BBC Feniks Futuria Gent</v>
      </c>
      <c r="C82" s="41" t="s">
        <v>239</v>
      </c>
    </row>
    <row r="83" spans="1:3" x14ac:dyDescent="0.25">
      <c r="A83" s="40">
        <v>5015</v>
      </c>
      <c r="B83" s="40" t="str">
        <f>VLOOKUP($A83,Para!$D$1:$E$996,2,FALSE)</f>
        <v>Hageland United</v>
      </c>
      <c r="C83" s="41" t="s">
        <v>179</v>
      </c>
    </row>
    <row r="84" spans="1:3" x14ac:dyDescent="0.25">
      <c r="A84" s="40">
        <v>5021</v>
      </c>
      <c r="B84" s="40" t="str">
        <f>VLOOKUP($A84,Para!$D$1:$E$996,2,FALSE)</f>
        <v>Molenbeek Rebels Basketball</v>
      </c>
      <c r="C84" s="41"/>
    </row>
    <row r="85" spans="1:3" x14ac:dyDescent="0.25">
      <c r="A85" s="40">
        <v>5022</v>
      </c>
      <c r="B85" s="40" t="str">
        <f>VLOOKUP($A85,Para!$D$1:$E$996,2,FALSE)</f>
        <v>Holstra WINGS Wevelgem-Moorsele</v>
      </c>
      <c r="C85" s="41" t="s">
        <v>179</v>
      </c>
    </row>
    <row r="86" spans="1:3" x14ac:dyDescent="0.25">
      <c r="A86" s="40">
        <v>5039</v>
      </c>
      <c r="B86" s="40" t="str">
        <f>VLOOKUP($A86,Para!$D$1:$E$996,2,FALSE)</f>
        <v>Phantoms Basket Boom</v>
      </c>
      <c r="C86" s="41" t="s">
        <v>269</v>
      </c>
    </row>
    <row r="87" spans="1:3" x14ac:dyDescent="0.25">
      <c r="A87" s="40">
        <v>5060</v>
      </c>
      <c r="B87" s="40" t="str">
        <f>VLOOKUP($A87,Para!$D$1:$E$996,2,FALSE)</f>
        <v>Torhout Lions</v>
      </c>
      <c r="C87" s="41" t="s">
        <v>179</v>
      </c>
    </row>
    <row r="88" spans="1:3" x14ac:dyDescent="0.25">
      <c r="A88" s="40">
        <v>5064</v>
      </c>
      <c r="B88" s="40" t="str">
        <f>VLOOKUP($A88,Para!$D$1:$E$996,2,FALSE)</f>
        <v>BBC Vesting Denderleeuw</v>
      </c>
      <c r="C88" s="41" t="s">
        <v>179</v>
      </c>
    </row>
    <row r="89" spans="1:3" x14ac:dyDescent="0.25">
      <c r="A89" s="70">
        <v>5071</v>
      </c>
      <c r="B89" s="40" t="str">
        <f>VLOOKUP($A89,Para!$D$1:$E$996,2,FALSE)</f>
        <v>Neteland Basket Ladies</v>
      </c>
      <c r="C89" s="41" t="s">
        <v>239</v>
      </c>
    </row>
    <row r="90" spans="1:3" x14ac:dyDescent="0.25">
      <c r="A90" s="70">
        <v>1304</v>
      </c>
      <c r="B90" s="40" t="str">
        <f>VLOOKUP($A90,Para!$D$1:$E$996,2,FALSE)</f>
        <v>Red Vic Wilrijk</v>
      </c>
      <c r="C90" s="41" t="s">
        <v>179</v>
      </c>
    </row>
    <row r="91" spans="1:3" x14ac:dyDescent="0.25">
      <c r="A91" s="70">
        <v>2575</v>
      </c>
      <c r="B91" s="40" t="str">
        <f>VLOOKUP($A91,Para!$D$1:$E$996,2,FALSE)</f>
        <v>BBC Hotshots Destelbergen</v>
      </c>
      <c r="C91" s="41" t="s">
        <v>179</v>
      </c>
    </row>
    <row r="92" spans="1:3" x14ac:dyDescent="0.25">
      <c r="A92" s="70">
        <v>5018</v>
      </c>
      <c r="B92" s="40" t="str">
        <f>VLOOKUP($A92,Para!$D$1:$E$996,2,FALSE)</f>
        <v>BBC P Heuvelland</v>
      </c>
      <c r="C92" s="41" t="s">
        <v>179</v>
      </c>
    </row>
    <row r="93" spans="1:3" x14ac:dyDescent="0.25">
      <c r="A93" s="70">
        <v>1691</v>
      </c>
      <c r="B93" s="40" t="str">
        <f>VLOOKUP($A93,Para!$D$1:$E$996,2,FALSE)</f>
        <v>BBC Koksijde</v>
      </c>
      <c r="C93" s="41" t="s">
        <v>179</v>
      </c>
    </row>
  </sheetData>
  <sortState xmlns:xlrd2="http://schemas.microsoft.com/office/spreadsheetml/2017/richdata2" ref="A3:C88">
    <sortCondition ref="A3:A88"/>
  </sortState>
  <mergeCells count="2">
    <mergeCell ref="A1:C1"/>
    <mergeCell ref="E1:G1"/>
  </mergeCells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5E394-6842-4E90-AC16-50CB7D942468}">
  <dimension ref="A1:D225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9.5703125" style="3" bestFit="1" customWidth="1"/>
    <col min="2" max="2" width="46.28515625" style="3" bestFit="1" customWidth="1"/>
    <col min="3" max="3" width="19.5703125" style="3" bestFit="1" customWidth="1"/>
    <col min="4" max="4" width="16.7109375" style="3" bestFit="1" customWidth="1"/>
  </cols>
  <sheetData>
    <row r="1" spans="1:4" x14ac:dyDescent="0.25">
      <c r="A1" s="35" t="s">
        <v>0</v>
      </c>
      <c r="B1" s="35" t="s">
        <v>1</v>
      </c>
      <c r="C1" s="35" t="s">
        <v>221</v>
      </c>
      <c r="D1" s="64" t="s">
        <v>222</v>
      </c>
    </row>
    <row r="2" spans="1:4" x14ac:dyDescent="0.25">
      <c r="A2" s="42">
        <v>71</v>
      </c>
      <c r="B2" s="25" t="str">
        <f>VLOOKUP($A2,Para!$D$1:$E$996,2,FALSE)</f>
        <v>Antwerp Giants</v>
      </c>
      <c r="C2" s="42">
        <v>5</v>
      </c>
      <c r="D2" s="42">
        <v>4</v>
      </c>
    </row>
    <row r="3" spans="1:4" x14ac:dyDescent="0.25">
      <c r="A3" s="42">
        <v>76</v>
      </c>
      <c r="B3" s="25" t="str">
        <f>VLOOKUP($A3,Para!$D$1:$E$996,2,FALSE)</f>
        <v>BC Machelen-Diegem</v>
      </c>
      <c r="C3" s="42" t="s">
        <v>311</v>
      </c>
      <c r="D3" s="42" t="s">
        <v>311</v>
      </c>
    </row>
    <row r="4" spans="1:4" x14ac:dyDescent="0.25">
      <c r="A4" s="42">
        <v>77</v>
      </c>
      <c r="B4" s="25" t="str">
        <f>VLOOKUP($A4,Para!$D$1:$E$996,2,FALSE)</f>
        <v>Mercurius BBC Berchem</v>
      </c>
      <c r="C4" s="42">
        <v>3</v>
      </c>
      <c r="D4" s="42">
        <v>5</v>
      </c>
    </row>
    <row r="5" spans="1:4" x14ac:dyDescent="0.25">
      <c r="A5" s="42">
        <v>95</v>
      </c>
      <c r="B5" s="25" t="str">
        <f>VLOOKUP($A5,Para!$D$1:$E$996,2,FALSE)</f>
        <v>BBC White Star - Witte Sterren St. Amandsberg</v>
      </c>
      <c r="C5" s="42" t="s">
        <v>311</v>
      </c>
      <c r="D5" s="42" t="s">
        <v>311</v>
      </c>
    </row>
    <row r="6" spans="1:4" x14ac:dyDescent="0.25">
      <c r="A6" s="42">
        <v>244</v>
      </c>
      <c r="B6" s="25" t="str">
        <f>VLOOKUP($A6,Para!$D$1:$E$996,2,FALSE)</f>
        <v>B.B.C. Zele</v>
      </c>
      <c r="C6" s="42" t="s">
        <v>311</v>
      </c>
      <c r="D6" s="42" t="s">
        <v>311</v>
      </c>
    </row>
    <row r="7" spans="1:4" x14ac:dyDescent="0.25">
      <c r="A7" s="42">
        <v>245</v>
      </c>
      <c r="B7" s="25" t="str">
        <f>VLOOKUP($A7,Para!$D$1:$E$996,2,FALSE)</f>
        <v>BC Oostende Basket@Sea</v>
      </c>
      <c r="C7" s="42">
        <v>5</v>
      </c>
      <c r="D7" s="42">
        <v>5</v>
      </c>
    </row>
    <row r="8" spans="1:4" x14ac:dyDescent="0.25">
      <c r="A8" s="42">
        <v>249</v>
      </c>
      <c r="B8" s="25" t="str">
        <f>VLOOKUP($A8,Para!$D$1:$E$996,2,FALSE)</f>
        <v>Okapi Aalst</v>
      </c>
      <c r="C8" s="42">
        <v>2</v>
      </c>
      <c r="D8" s="42" t="s">
        <v>311</v>
      </c>
    </row>
    <row r="9" spans="1:4" x14ac:dyDescent="0.25">
      <c r="A9" s="42">
        <v>253</v>
      </c>
      <c r="B9" s="25" t="str">
        <f>VLOOKUP($A9,Para!$D$1:$E$996,2,FALSE)</f>
        <v>Sobabee Zwijndrecht</v>
      </c>
      <c r="C9" s="42" t="s">
        <v>311</v>
      </c>
      <c r="D9" s="42" t="s">
        <v>311</v>
      </c>
    </row>
    <row r="10" spans="1:4" x14ac:dyDescent="0.25">
      <c r="A10" s="42">
        <v>261</v>
      </c>
      <c r="B10" s="25" t="str">
        <f>VLOOKUP($A10,Para!$D$1:$E$996,2,FALSE)</f>
        <v>Basket Midwest Izegem</v>
      </c>
      <c r="C10" s="42" t="s">
        <v>311</v>
      </c>
      <c r="D10" s="42" t="s">
        <v>311</v>
      </c>
    </row>
    <row r="11" spans="1:4" x14ac:dyDescent="0.25">
      <c r="A11" s="42">
        <v>267</v>
      </c>
      <c r="B11" s="25" t="str">
        <f>VLOOKUP($A11,Para!$D$1:$E$996,2,FALSE)</f>
        <v>Kon Sint-Truidense Basketbal (KSTBB)</v>
      </c>
      <c r="C11" s="42">
        <v>2</v>
      </c>
      <c r="D11" s="42" t="s">
        <v>311</v>
      </c>
    </row>
    <row r="12" spans="1:4" x14ac:dyDescent="0.25">
      <c r="A12" s="42">
        <v>296</v>
      </c>
      <c r="B12" s="25" t="str">
        <f>VLOOKUP($A12,Para!$D$1:$E$996,2,FALSE)</f>
        <v>Koninklijke Sint-Niklase Condors</v>
      </c>
      <c r="C12" s="42">
        <v>5</v>
      </c>
      <c r="D12" s="42" t="s">
        <v>311</v>
      </c>
    </row>
    <row r="13" spans="1:4" x14ac:dyDescent="0.25">
      <c r="A13" s="42">
        <v>314</v>
      </c>
      <c r="B13" s="25" t="str">
        <f>VLOOKUP($A13,Para!$D$1:$E$996,2,FALSE)</f>
        <v>Black Devils Vorst</v>
      </c>
      <c r="C13" s="42" t="s">
        <v>311</v>
      </c>
      <c r="D13" s="42" t="s">
        <v>311</v>
      </c>
    </row>
    <row r="14" spans="1:4" x14ac:dyDescent="0.25">
      <c r="A14" s="42">
        <v>320</v>
      </c>
      <c r="B14" s="25" t="str">
        <f>VLOOKUP($A14,Para!$D$1:$E$996,2,FALSE)</f>
        <v>Koninklijk Basket Team ION Waregem</v>
      </c>
      <c r="C14" s="42">
        <v>5</v>
      </c>
      <c r="D14" s="42">
        <v>5</v>
      </c>
    </row>
    <row r="15" spans="1:4" x14ac:dyDescent="0.25">
      <c r="A15" s="42">
        <v>405</v>
      </c>
      <c r="B15" s="25" t="str">
        <f>VLOOKUP($A15,Para!$D$1:$E$996,2,FALSE)</f>
        <v>Haantjes-D'Hondt Interieur-Oudenaarde</v>
      </c>
      <c r="C15" s="42" t="s">
        <v>311</v>
      </c>
      <c r="D15" s="42" t="s">
        <v>311</v>
      </c>
    </row>
    <row r="16" spans="1:4" x14ac:dyDescent="0.25">
      <c r="A16" s="42">
        <v>471</v>
      </c>
      <c r="B16" s="25" t="str">
        <f>VLOOKUP($A16,Para!$D$1:$E$996,2,FALSE)</f>
        <v>Tigers Halle</v>
      </c>
      <c r="C16" s="42" t="s">
        <v>311</v>
      </c>
      <c r="D16" s="42" t="s">
        <v>311</v>
      </c>
    </row>
    <row r="17" spans="1:4" x14ac:dyDescent="0.25">
      <c r="A17" s="42">
        <v>506</v>
      </c>
      <c r="B17" s="25" t="str">
        <f>VLOOKUP($A17,Para!$D$1:$E$996,2,FALSE)</f>
        <v>BC Lamett Deerlijk-Zwevegem</v>
      </c>
      <c r="C17" s="42">
        <v>2</v>
      </c>
      <c r="D17" s="42" t="s">
        <v>311</v>
      </c>
    </row>
    <row r="18" spans="1:4" x14ac:dyDescent="0.25">
      <c r="A18" s="42">
        <v>541</v>
      </c>
      <c r="B18" s="25" t="str">
        <f>VLOOKUP($A18,Para!$D$1:$E$996,2,FALSE)</f>
        <v>KBBC DMVD Wikings Kortrijk</v>
      </c>
      <c r="C18" s="42" t="s">
        <v>311</v>
      </c>
      <c r="D18" s="42" t="s">
        <v>311</v>
      </c>
    </row>
    <row r="19" spans="1:4" x14ac:dyDescent="0.25">
      <c r="A19" s="42">
        <v>548</v>
      </c>
      <c r="B19" s="25" t="str">
        <f>VLOOKUP($A19,Para!$D$1:$E$996,2,FALSE)</f>
        <v>Koninklijke BBC Scheldejeugd Temse</v>
      </c>
      <c r="C19" s="42" t="s">
        <v>311</v>
      </c>
      <c r="D19" s="42" t="s">
        <v>311</v>
      </c>
    </row>
    <row r="20" spans="1:4" x14ac:dyDescent="0.25">
      <c r="A20" s="42">
        <v>552</v>
      </c>
      <c r="B20" s="25" t="str">
        <f>VLOOKUP($A20,Para!$D$1:$E$996,2,FALSE)</f>
        <v>Blue Rocks Ronse-Kluisbergen</v>
      </c>
      <c r="C20" s="42" t="s">
        <v>311</v>
      </c>
      <c r="D20" s="42" t="s">
        <v>311</v>
      </c>
    </row>
    <row r="21" spans="1:4" x14ac:dyDescent="0.25">
      <c r="A21" s="42">
        <v>570</v>
      </c>
      <c r="B21" s="25" t="str">
        <f>VLOOKUP($A21,Para!$D$1:$E$996,2,FALSE)</f>
        <v>Orly Hasselt</v>
      </c>
      <c r="C21" s="42" t="s">
        <v>311</v>
      </c>
      <c r="D21" s="42" t="s">
        <v>311</v>
      </c>
    </row>
    <row r="22" spans="1:4" x14ac:dyDescent="0.25">
      <c r="A22" s="42">
        <v>592</v>
      </c>
      <c r="B22" s="25" t="str">
        <f>VLOOKUP($A22,Para!$D$1:$E$996,2,FALSE)</f>
        <v>KBGO Finexa Basket@Sea</v>
      </c>
      <c r="C22" s="42">
        <v>3</v>
      </c>
      <c r="D22" s="42" t="s">
        <v>311</v>
      </c>
    </row>
    <row r="23" spans="1:4" x14ac:dyDescent="0.25">
      <c r="A23" s="42">
        <v>660</v>
      </c>
      <c r="B23" s="25" t="str">
        <f>VLOOKUP($A23,Para!$D$1:$E$996,2,FALSE)</f>
        <v>2B|SAFE Tienen</v>
      </c>
      <c r="C23" s="42">
        <v>4</v>
      </c>
      <c r="D23" s="42" t="s">
        <v>311</v>
      </c>
    </row>
    <row r="24" spans="1:4" x14ac:dyDescent="0.25">
      <c r="A24" s="42">
        <v>667</v>
      </c>
      <c r="B24" s="25" t="str">
        <f>VLOOKUP($A24,Para!$D$1:$E$996,2,FALSE)</f>
        <v>BBC Lokeren</v>
      </c>
      <c r="C24" s="42" t="s">
        <v>311</v>
      </c>
      <c r="D24" s="42" t="s">
        <v>311</v>
      </c>
    </row>
    <row r="25" spans="1:4" x14ac:dyDescent="0.25">
      <c r="A25" s="42">
        <v>723</v>
      </c>
      <c r="B25" s="25" t="str">
        <f>VLOOKUP($A25,Para!$D$1:$E$996,2,FALSE)</f>
        <v>Insurea Kontich Wolves</v>
      </c>
      <c r="C25" s="42">
        <v>3</v>
      </c>
      <c r="D25" s="42" t="s">
        <v>311</v>
      </c>
    </row>
    <row r="26" spans="1:4" x14ac:dyDescent="0.25">
      <c r="A26" s="42">
        <v>736</v>
      </c>
      <c r="B26" s="25" t="str">
        <f>VLOOKUP($A26,Para!$D$1:$E$996,2,FALSE)</f>
        <v>BBC Helios SanoRice Zottegem</v>
      </c>
      <c r="C26" s="42">
        <v>3</v>
      </c>
      <c r="D26" s="42" t="s">
        <v>311</v>
      </c>
    </row>
    <row r="27" spans="1:4" x14ac:dyDescent="0.25">
      <c r="A27" s="42">
        <v>737</v>
      </c>
      <c r="B27" s="25" t="str">
        <f>VLOOKUP($A27,Para!$D$1:$E$996,2,FALSE)</f>
        <v>KB Oostende Bredene Basket@sea</v>
      </c>
      <c r="C27" s="42" t="s">
        <v>311</v>
      </c>
      <c r="D27" s="42" t="s">
        <v>311</v>
      </c>
    </row>
    <row r="28" spans="1:4" x14ac:dyDescent="0.25">
      <c r="A28" s="42">
        <v>785</v>
      </c>
      <c r="B28" s="25" t="str">
        <f>VLOOKUP($A28,Para!$D$1:$E$996,2,FALSE)</f>
        <v>LDP Donza</v>
      </c>
      <c r="C28" s="42">
        <v>5</v>
      </c>
      <c r="D28" s="42">
        <v>5</v>
      </c>
    </row>
    <row r="29" spans="1:4" x14ac:dyDescent="0.25">
      <c r="A29" s="42">
        <v>801</v>
      </c>
      <c r="B29" s="25" t="str">
        <f>VLOOKUP($A29,Para!$D$1:$E$996,2,FALSE)</f>
        <v>Koninklijke BBC Wezen-Vrienden Geraardsbergen</v>
      </c>
      <c r="C29" s="42" t="s">
        <v>311</v>
      </c>
      <c r="D29" s="42" t="s">
        <v>311</v>
      </c>
    </row>
    <row r="30" spans="1:4" x14ac:dyDescent="0.25">
      <c r="A30" s="42">
        <v>809</v>
      </c>
      <c r="B30" s="25" t="str">
        <f>VLOOKUP($A30,Para!$D$1:$E$996,2,FALSE)</f>
        <v>Rapid Raptors Langemark</v>
      </c>
      <c r="C30" s="42" t="s">
        <v>311</v>
      </c>
      <c r="D30" s="42" t="s">
        <v>311</v>
      </c>
    </row>
    <row r="31" spans="1:4" x14ac:dyDescent="0.25">
      <c r="A31" s="42">
        <v>811</v>
      </c>
      <c r="B31" s="25" t="str">
        <f>VLOOKUP($A31,Para!$D$1:$E$996,2,FALSE)</f>
        <v>Koninklijke BBC Oostkamp</v>
      </c>
      <c r="C31" s="42">
        <v>4</v>
      </c>
      <c r="D31" s="42" t="s">
        <v>311</v>
      </c>
    </row>
    <row r="32" spans="1:4" x14ac:dyDescent="0.25">
      <c r="A32" s="42">
        <v>816</v>
      </c>
      <c r="B32" s="25" t="str">
        <f>VLOOKUP($A32,Para!$D$1:$E$996,2,FALSE)</f>
        <v>KBBC Miners Beringen</v>
      </c>
      <c r="C32" s="42">
        <v>5</v>
      </c>
      <c r="D32" s="42" t="s">
        <v>311</v>
      </c>
    </row>
    <row r="33" spans="1:4" x14ac:dyDescent="0.25">
      <c r="A33" s="42">
        <v>837</v>
      </c>
      <c r="B33" s="25" t="str">
        <f>VLOOKUP($A33,Para!$D$1:$E$996,2,FALSE)</f>
        <v>Kon BBC De Panne vzw</v>
      </c>
      <c r="C33" s="42" t="s">
        <v>311</v>
      </c>
      <c r="D33" s="42" t="s">
        <v>311</v>
      </c>
    </row>
    <row r="34" spans="1:4" x14ac:dyDescent="0.25">
      <c r="A34" s="42">
        <v>844</v>
      </c>
      <c r="B34" s="25" t="str">
        <f>VLOOKUP($A34,Para!$D$1:$E$996,2,FALSE)</f>
        <v>Koninklijke Herentalse BBC</v>
      </c>
      <c r="C34" s="42" t="s">
        <v>311</v>
      </c>
      <c r="D34" s="42" t="s">
        <v>311</v>
      </c>
    </row>
    <row r="35" spans="1:4" x14ac:dyDescent="0.25">
      <c r="A35" s="42">
        <v>853</v>
      </c>
      <c r="B35" s="25" t="str">
        <f>VLOOKUP($A35,Para!$D$1:$E$996,2,FALSE)</f>
        <v>KBBC Zolder vzw</v>
      </c>
      <c r="C35" s="42">
        <v>5</v>
      </c>
      <c r="D35" s="42" t="s">
        <v>311</v>
      </c>
    </row>
    <row r="36" spans="1:4" x14ac:dyDescent="0.25">
      <c r="A36" s="42">
        <v>908</v>
      </c>
      <c r="B36" s="25" t="str">
        <f>VLOOKUP($A36,Para!$D$1:$E$996,2,FALSE)</f>
        <v>BC Digiresto Knokke-Heist</v>
      </c>
      <c r="C36" s="42" t="s">
        <v>311</v>
      </c>
      <c r="D36" s="42" t="s">
        <v>311</v>
      </c>
    </row>
    <row r="37" spans="1:4" x14ac:dyDescent="0.25">
      <c r="A37" s="42">
        <v>936</v>
      </c>
      <c r="B37" s="25" t="str">
        <f>VLOOKUP($A37,Para!$D$1:$E$996,2,FALSE)</f>
        <v>Hasselt BT</v>
      </c>
      <c r="C37" s="42">
        <v>3</v>
      </c>
      <c r="D37" s="42">
        <v>2</v>
      </c>
    </row>
    <row r="38" spans="1:4" x14ac:dyDescent="0.25">
      <c r="A38" s="42">
        <v>954</v>
      </c>
      <c r="B38" s="25" t="str">
        <f>VLOOKUP($A38,Para!$D$1:$E$996,2,FALSE)</f>
        <v>Wytewa Roeselare</v>
      </c>
      <c r="C38" s="42" t="s">
        <v>311</v>
      </c>
      <c r="D38" s="42" t="s">
        <v>311</v>
      </c>
    </row>
    <row r="39" spans="1:4" x14ac:dyDescent="0.25">
      <c r="A39" s="42">
        <v>978</v>
      </c>
      <c r="B39" s="25" t="str">
        <f>VLOOKUP($A39,Para!$D$1:$E$996,2,FALSE)</f>
        <v>Basket Malle</v>
      </c>
      <c r="C39" s="42" t="s">
        <v>311</v>
      </c>
      <c r="D39" s="42" t="s">
        <v>311</v>
      </c>
    </row>
    <row r="40" spans="1:4" x14ac:dyDescent="0.25">
      <c r="A40" s="42">
        <v>979</v>
      </c>
      <c r="B40" s="25" t="str">
        <f>VLOOKUP($A40,Para!$D$1:$E$996,2,FALSE)</f>
        <v>Rozenbeka Oostrozebeke</v>
      </c>
      <c r="C40" s="42" t="s">
        <v>311</v>
      </c>
      <c r="D40" s="42" t="s">
        <v>311</v>
      </c>
    </row>
    <row r="41" spans="1:4" x14ac:dyDescent="0.25">
      <c r="A41" s="42">
        <v>1009</v>
      </c>
      <c r="B41" s="25" t="str">
        <f>VLOOKUP($A41,Para!$D$1:$E$996,2,FALSE)</f>
        <v>Maccabi Antwerpen</v>
      </c>
      <c r="C41" s="42" t="s">
        <v>311</v>
      </c>
      <c r="D41" s="42" t="s">
        <v>311</v>
      </c>
    </row>
    <row r="42" spans="1:4" x14ac:dyDescent="0.25">
      <c r="A42" s="42">
        <v>1029</v>
      </c>
      <c r="B42" s="25" t="str">
        <f>VLOOKUP($A42,Para!$D$1:$E$996,2,FALSE)</f>
        <v>Basketclub Red Sharks Koekelare</v>
      </c>
      <c r="C42" s="42" t="s">
        <v>311</v>
      </c>
      <c r="D42" s="42" t="s">
        <v>311</v>
      </c>
    </row>
    <row r="43" spans="1:4" x14ac:dyDescent="0.25">
      <c r="A43" s="42">
        <v>1061</v>
      </c>
      <c r="B43" s="25" t="str">
        <f>VLOOKUP($A43,Para!$D$1:$E$996,2,FALSE)</f>
        <v>BBC Gullegem</v>
      </c>
      <c r="C43" s="42" t="s">
        <v>311</v>
      </c>
      <c r="D43" s="42" t="s">
        <v>311</v>
      </c>
    </row>
    <row r="44" spans="1:4" x14ac:dyDescent="0.25">
      <c r="A44" s="42">
        <v>1068</v>
      </c>
      <c r="B44" s="25" t="str">
        <f>VLOOKUP($A44,Para!$D$1:$E$996,2,FALSE)</f>
        <v>Geranimo Bornem Basket</v>
      </c>
      <c r="C44" s="42" t="s">
        <v>311</v>
      </c>
      <c r="D44" s="42" t="s">
        <v>311</v>
      </c>
    </row>
    <row r="45" spans="1:4" x14ac:dyDescent="0.25">
      <c r="A45" s="42">
        <v>1086</v>
      </c>
      <c r="B45" s="25" t="str">
        <f>VLOOKUP($A45,Para!$D$1:$E$996,2,FALSE)</f>
        <v>BBC Optima Tessenderlo</v>
      </c>
      <c r="C45" s="42" t="s">
        <v>311</v>
      </c>
      <c r="D45" s="42" t="s">
        <v>311</v>
      </c>
    </row>
    <row r="46" spans="1:4" x14ac:dyDescent="0.25">
      <c r="A46" s="42">
        <v>1095</v>
      </c>
      <c r="B46" s="25" t="str">
        <f>VLOOKUP($A46,Para!$D$1:$E$996,2,FALSE)</f>
        <v>Koninklijke BBC Union Leopoldsburg</v>
      </c>
      <c r="C46" s="42" t="s">
        <v>311</v>
      </c>
      <c r="D46" s="42" t="s">
        <v>311</v>
      </c>
    </row>
    <row r="47" spans="1:4" x14ac:dyDescent="0.25">
      <c r="A47" s="42">
        <v>1114</v>
      </c>
      <c r="B47" s="25" t="str">
        <f>VLOOKUP($A47,Para!$D$1:$E$996,2,FALSE)</f>
        <v>Basket Club Groot Dilbeek</v>
      </c>
      <c r="C47" s="42" t="s">
        <v>311</v>
      </c>
      <c r="D47" s="42" t="s">
        <v>311</v>
      </c>
    </row>
    <row r="48" spans="1:4" x14ac:dyDescent="0.25">
      <c r="A48" s="42">
        <v>1123</v>
      </c>
      <c r="B48" s="25" t="str">
        <f>VLOOKUP($A48,Para!$D$1:$E$996,2,FALSE)</f>
        <v>Panters Baasrode</v>
      </c>
      <c r="C48" s="42">
        <v>2</v>
      </c>
      <c r="D48" s="42" t="s">
        <v>311</v>
      </c>
    </row>
    <row r="49" spans="1:4" x14ac:dyDescent="0.25">
      <c r="A49" s="42">
        <v>1124</v>
      </c>
      <c r="B49" s="25" t="str">
        <f>VLOOKUP($A49,Para!$D$1:$E$996,2,FALSE)</f>
        <v>BBC Wuitens Hamme</v>
      </c>
      <c r="C49" s="42" t="s">
        <v>311</v>
      </c>
      <c r="D49" s="42" t="s">
        <v>311</v>
      </c>
    </row>
    <row r="50" spans="1:4" x14ac:dyDescent="0.25">
      <c r="A50" s="42">
        <v>1132</v>
      </c>
      <c r="B50" s="25" t="str">
        <f>VLOOKUP($A50,Para!$D$1:$E$996,2,FALSE)</f>
        <v>Fellows Legal Brokers Ekeren BBC</v>
      </c>
      <c r="C50" s="42" t="s">
        <v>311</v>
      </c>
      <c r="D50" s="42" t="s">
        <v>311</v>
      </c>
    </row>
    <row r="51" spans="1:4" x14ac:dyDescent="0.25">
      <c r="A51" s="42">
        <v>1150</v>
      </c>
      <c r="B51" s="25" t="str">
        <f>VLOOKUP($A51,Para!$D$1:$E$996,2,FALSE)</f>
        <v>Basket Sijsele</v>
      </c>
      <c r="C51" s="42">
        <v>2</v>
      </c>
      <c r="D51" s="42" t="s">
        <v>311</v>
      </c>
    </row>
    <row r="52" spans="1:4" x14ac:dyDescent="0.25">
      <c r="A52" s="42">
        <v>1165</v>
      </c>
      <c r="B52" s="25" t="str">
        <f>VLOOKUP($A52,Para!$D$1:$E$996,2,FALSE)</f>
        <v>Duffel K.B.B.C.</v>
      </c>
      <c r="C52" s="42" t="s">
        <v>311</v>
      </c>
      <c r="D52" s="42" t="s">
        <v>311</v>
      </c>
    </row>
    <row r="53" spans="1:4" x14ac:dyDescent="0.25">
      <c r="A53" s="42">
        <v>1170</v>
      </c>
      <c r="B53" s="25" t="str">
        <f>VLOOKUP($A53,Para!$D$1:$E$996,2,FALSE)</f>
        <v>B.C. Gems Diepenbeek</v>
      </c>
      <c r="C53" s="42" t="s">
        <v>311</v>
      </c>
      <c r="D53" s="42" t="s">
        <v>311</v>
      </c>
    </row>
    <row r="54" spans="1:4" x14ac:dyDescent="0.25">
      <c r="A54" s="42">
        <v>1173</v>
      </c>
      <c r="B54" s="25" t="str">
        <f>VLOOKUP($A54,Para!$D$1:$E$996,2,FALSE)</f>
        <v>Telstar B.B.C. Mechelen</v>
      </c>
      <c r="C54" s="42" t="s">
        <v>311</v>
      </c>
      <c r="D54" s="42" t="s">
        <v>311</v>
      </c>
    </row>
    <row r="55" spans="1:4" x14ac:dyDescent="0.25">
      <c r="A55" s="42">
        <v>1184</v>
      </c>
      <c r="B55" s="25" t="str">
        <f>VLOOKUP($A55,Para!$D$1:$E$996,2,FALSE)</f>
        <v>Cosmo Genk BBC</v>
      </c>
      <c r="C55" s="42" t="s">
        <v>311</v>
      </c>
      <c r="D55" s="42" t="s">
        <v>311</v>
      </c>
    </row>
    <row r="56" spans="1:4" x14ac:dyDescent="0.25">
      <c r="A56" s="42">
        <v>1204</v>
      </c>
      <c r="B56" s="25" t="str">
        <f>VLOOKUP($A56,Para!$D$1:$E$996,2,FALSE)</f>
        <v>Basketbalclub Sint-Amands vzw</v>
      </c>
      <c r="C56" s="42" t="s">
        <v>311</v>
      </c>
      <c r="D56" s="42" t="s">
        <v>311</v>
      </c>
    </row>
    <row r="57" spans="1:4" x14ac:dyDescent="0.25">
      <c r="A57" s="42">
        <v>1206</v>
      </c>
      <c r="B57" s="25" t="str">
        <f>VLOOKUP($A57,Para!$D$1:$E$996,2,FALSE)</f>
        <v>BC Black Boys Erpe-Mere</v>
      </c>
      <c r="C57" s="42">
        <v>2</v>
      </c>
      <c r="D57" s="42" t="s">
        <v>311</v>
      </c>
    </row>
    <row r="58" spans="1:4" x14ac:dyDescent="0.25">
      <c r="A58" s="42">
        <v>1207</v>
      </c>
      <c r="B58" s="25" t="str">
        <f>VLOOKUP($A58,Para!$D$1:$E$996,2,FALSE)</f>
        <v>Mibac Middelkerke</v>
      </c>
      <c r="C58" s="42" t="s">
        <v>311</v>
      </c>
      <c r="D58" s="42" t="s">
        <v>311</v>
      </c>
    </row>
    <row r="59" spans="1:4" x14ac:dyDescent="0.25">
      <c r="A59" s="42">
        <v>1210</v>
      </c>
      <c r="B59" s="25" t="str">
        <f>VLOOKUP($A59,Para!$D$1:$E$996,2,FALSE)</f>
        <v>Stella Artois Leuven Bears</v>
      </c>
      <c r="C59" s="42">
        <v>5</v>
      </c>
      <c r="D59" s="42" t="s">
        <v>311</v>
      </c>
    </row>
    <row r="60" spans="1:4" x14ac:dyDescent="0.25">
      <c r="A60" s="42">
        <v>1216</v>
      </c>
      <c r="B60" s="25" t="str">
        <f>VLOOKUP($A60,Para!$D$1:$E$996,2,FALSE)</f>
        <v>K. Vabco Mol BBC</v>
      </c>
      <c r="C60" s="42" t="s">
        <v>311</v>
      </c>
      <c r="D60" s="42" t="s">
        <v>311</v>
      </c>
    </row>
    <row r="61" spans="1:4" x14ac:dyDescent="0.25">
      <c r="A61" s="42">
        <v>1218</v>
      </c>
      <c r="B61" s="25" t="str">
        <f>VLOOKUP($A61,Para!$D$1:$E$996,2,FALSE)</f>
        <v>House Of Talents Kortrijk Spurs</v>
      </c>
      <c r="C61" s="42">
        <v>5</v>
      </c>
      <c r="D61" s="42">
        <v>5</v>
      </c>
    </row>
    <row r="62" spans="1:4" x14ac:dyDescent="0.25">
      <c r="A62" s="42">
        <v>1220</v>
      </c>
      <c r="B62" s="25" t="str">
        <f>VLOOKUP($A62,Para!$D$1:$E$996,2,FALSE)</f>
        <v>The Tower Aalst</v>
      </c>
      <c r="C62" s="42" t="s">
        <v>311</v>
      </c>
      <c r="D62" s="42" t="s">
        <v>311</v>
      </c>
    </row>
    <row r="63" spans="1:4" x14ac:dyDescent="0.25">
      <c r="A63" s="42">
        <v>1221</v>
      </c>
      <c r="B63" s="25" t="str">
        <f>VLOOKUP($A63,Para!$D$1:$E$996,2,FALSE)</f>
        <v>Basket Zonhoven</v>
      </c>
      <c r="C63" s="42" t="s">
        <v>311</v>
      </c>
      <c r="D63" s="42">
        <v>3</v>
      </c>
    </row>
    <row r="64" spans="1:4" x14ac:dyDescent="0.25">
      <c r="A64" s="42">
        <v>1223</v>
      </c>
      <c r="B64" s="25" t="str">
        <f>VLOOKUP($A64,Para!$D$1:$E$996,2,FALSE)</f>
        <v>BC Maasmechelen</v>
      </c>
      <c r="C64" s="42" t="s">
        <v>311</v>
      </c>
      <c r="D64" s="42" t="s">
        <v>311</v>
      </c>
    </row>
    <row r="65" spans="1:4" x14ac:dyDescent="0.25">
      <c r="A65" s="42">
        <v>1250</v>
      </c>
      <c r="B65" s="25" t="str">
        <f>VLOOKUP($A65,Para!$D$1:$E$996,2,FALSE)</f>
        <v>Essense Esbac</v>
      </c>
      <c r="C65" s="42" t="s">
        <v>311</v>
      </c>
      <c r="D65" s="42" t="s">
        <v>311</v>
      </c>
    </row>
    <row r="66" spans="1:4" x14ac:dyDescent="0.25">
      <c r="A66" s="42">
        <v>1251</v>
      </c>
      <c r="B66" s="25" t="str">
        <f>VLOOKUP($A66,Para!$D$1:$E$996,2,FALSE)</f>
        <v>Wibac BBC Sint-Eloois-Winkel</v>
      </c>
      <c r="C66" s="42" t="s">
        <v>311</v>
      </c>
      <c r="D66" s="42" t="s">
        <v>311</v>
      </c>
    </row>
    <row r="67" spans="1:4" x14ac:dyDescent="0.25">
      <c r="A67" s="42">
        <v>1256</v>
      </c>
      <c r="B67" s="25" t="str">
        <f>VLOOKUP($A67,Para!$D$1:$E$996,2,FALSE)</f>
        <v>BBC Falco Gent</v>
      </c>
      <c r="C67" s="42">
        <v>5</v>
      </c>
      <c r="D67" s="42" t="s">
        <v>311</v>
      </c>
    </row>
    <row r="68" spans="1:4" x14ac:dyDescent="0.25">
      <c r="A68" s="42">
        <v>1273</v>
      </c>
      <c r="B68" s="25" t="str">
        <f>VLOOKUP($A68,Para!$D$1:$E$996,2,FALSE)</f>
        <v>Aartselaar BBC</v>
      </c>
      <c r="C68" s="42" t="s">
        <v>311</v>
      </c>
      <c r="D68" s="42" t="s">
        <v>311</v>
      </c>
    </row>
    <row r="69" spans="1:4" x14ac:dyDescent="0.25">
      <c r="A69" s="42">
        <v>1277</v>
      </c>
      <c r="B69" s="25" t="str">
        <f>VLOOKUP($A69,Para!$D$1:$E$996,2,FALSE)</f>
        <v>BBC Olympia Denderleeuw</v>
      </c>
      <c r="C69" s="42" t="s">
        <v>311</v>
      </c>
      <c r="D69" s="42" t="s">
        <v>311</v>
      </c>
    </row>
    <row r="70" spans="1:4" x14ac:dyDescent="0.25">
      <c r="A70" s="42">
        <v>1278</v>
      </c>
      <c r="B70" s="25" t="str">
        <f>VLOOKUP($A70,Para!$D$1:$E$996,2,FALSE)</f>
        <v>KBBC Sparta Laarne</v>
      </c>
      <c r="C70" s="42" t="s">
        <v>311</v>
      </c>
      <c r="D70" s="42">
        <v>5</v>
      </c>
    </row>
    <row r="71" spans="1:4" x14ac:dyDescent="0.25">
      <c r="A71" s="42">
        <v>1300</v>
      </c>
      <c r="B71" s="25" t="str">
        <f>VLOOKUP($A71,Para!$D$1:$E$996,2,FALSE)</f>
        <v>Peer BBC vzw</v>
      </c>
      <c r="C71" s="42" t="s">
        <v>311</v>
      </c>
      <c r="D71" s="42" t="s">
        <v>311</v>
      </c>
    </row>
    <row r="72" spans="1:4" x14ac:dyDescent="0.25">
      <c r="A72" s="42">
        <v>1304</v>
      </c>
      <c r="B72" s="25" t="str">
        <f>VLOOKUP($A72,Para!$D$1:$E$996,2,FALSE)</f>
        <v>Red Vic Wilrijk</v>
      </c>
      <c r="C72" s="42">
        <v>5</v>
      </c>
      <c r="D72" s="42" t="s">
        <v>311</v>
      </c>
    </row>
    <row r="73" spans="1:4" x14ac:dyDescent="0.25">
      <c r="A73" s="42">
        <v>1310</v>
      </c>
      <c r="B73" s="25" t="str">
        <f>VLOOKUP($A73,Para!$D$1:$E$996,2,FALSE)</f>
        <v>Titans Basketball Bonheiden</v>
      </c>
      <c r="C73" s="42" t="s">
        <v>311</v>
      </c>
      <c r="D73" s="42">
        <v>2</v>
      </c>
    </row>
    <row r="74" spans="1:4" x14ac:dyDescent="0.25">
      <c r="A74" s="42">
        <v>1317</v>
      </c>
      <c r="B74" s="25" t="str">
        <f>VLOOKUP($A74,Para!$D$1:$E$996,2,FALSE)</f>
        <v>Silaba Zelzate</v>
      </c>
      <c r="C74" s="42" t="s">
        <v>311</v>
      </c>
      <c r="D74" s="42" t="s">
        <v>311</v>
      </c>
    </row>
    <row r="75" spans="1:4" x14ac:dyDescent="0.25">
      <c r="A75" s="42">
        <v>1324</v>
      </c>
      <c r="B75" s="25" t="str">
        <f>VLOOKUP($A75,Para!$D$1:$E$996,2,FALSE)</f>
        <v>KBBC T&amp;T Turnhout</v>
      </c>
      <c r="C75" s="42">
        <v>3</v>
      </c>
      <c r="D75" s="42" t="s">
        <v>311</v>
      </c>
    </row>
    <row r="76" spans="1:4" x14ac:dyDescent="0.25">
      <c r="A76" s="42">
        <v>1332</v>
      </c>
      <c r="B76" s="25" t="str">
        <f>VLOOKUP($A76,Para!$D$1:$E$996,2,FALSE)</f>
        <v>Jong Edegem BBC</v>
      </c>
      <c r="C76" s="42" t="s">
        <v>311</v>
      </c>
      <c r="D76" s="42" t="s">
        <v>311</v>
      </c>
    </row>
    <row r="77" spans="1:4" x14ac:dyDescent="0.25">
      <c r="A77" s="42">
        <v>1349</v>
      </c>
      <c r="B77" s="25" t="str">
        <f>VLOOKUP($A77,Para!$D$1:$E$996,2,FALSE)</f>
        <v>Bct Overijse</v>
      </c>
      <c r="C77" s="42" t="s">
        <v>311</v>
      </c>
      <c r="D77" s="42" t="s">
        <v>311</v>
      </c>
    </row>
    <row r="78" spans="1:4" x14ac:dyDescent="0.25">
      <c r="A78" s="42">
        <v>1351</v>
      </c>
      <c r="B78" s="25" t="str">
        <f>VLOOKUP($A78,Para!$D$1:$E$996,2,FALSE)</f>
        <v>BBC Croonen Lommel</v>
      </c>
      <c r="C78" s="42">
        <v>5</v>
      </c>
      <c r="D78" s="42">
        <v>5</v>
      </c>
    </row>
    <row r="79" spans="1:4" x14ac:dyDescent="0.25">
      <c r="A79" s="42">
        <v>1361</v>
      </c>
      <c r="B79" s="25" t="str">
        <f>VLOOKUP($A79,Para!$D$1:$E$996,2,FALSE)</f>
        <v>BBC Garage Wille Hansbeke</v>
      </c>
      <c r="C79" s="42">
        <v>3</v>
      </c>
      <c r="D79" s="42" t="s">
        <v>311</v>
      </c>
    </row>
    <row r="80" spans="1:4" x14ac:dyDescent="0.25">
      <c r="A80" s="42">
        <v>1363</v>
      </c>
      <c r="B80" s="25" t="str">
        <f>VLOOKUP($A80,Para!$D$1:$E$996,2,FALSE)</f>
        <v>BBC De West-Hoek Zwevezele</v>
      </c>
      <c r="C80" s="42" t="s">
        <v>311</v>
      </c>
      <c r="D80" s="42" t="s">
        <v>311</v>
      </c>
    </row>
    <row r="81" spans="1:4" x14ac:dyDescent="0.25">
      <c r="A81" s="42">
        <v>1364</v>
      </c>
      <c r="B81" s="25" t="str">
        <f>VLOOKUP($A81,Para!$D$1:$E$996,2,FALSE)</f>
        <v>Alken BBC</v>
      </c>
      <c r="C81" s="42" t="s">
        <v>311</v>
      </c>
      <c r="D81" s="42" t="s">
        <v>311</v>
      </c>
    </row>
    <row r="82" spans="1:4" x14ac:dyDescent="0.25">
      <c r="A82" s="42">
        <v>1365</v>
      </c>
      <c r="B82" s="25" t="str">
        <f>VLOOKUP($A82,Para!$D$1:$E$996,2,FALSE)</f>
        <v>KBBC Bavi Gent</v>
      </c>
      <c r="C82" s="42">
        <v>5</v>
      </c>
      <c r="D82" s="42" t="s">
        <v>311</v>
      </c>
    </row>
    <row r="83" spans="1:4" x14ac:dyDescent="0.25">
      <c r="A83" s="42">
        <v>1366</v>
      </c>
      <c r="B83" s="25" t="str">
        <f>VLOOKUP($A83,Para!$D$1:$E$996,2,FALSE)</f>
        <v>e5 Sgolba Aalter</v>
      </c>
      <c r="C83" s="42">
        <v>2</v>
      </c>
      <c r="D83" s="42" t="s">
        <v>311</v>
      </c>
    </row>
    <row r="84" spans="1:4" x14ac:dyDescent="0.25">
      <c r="A84" s="42">
        <v>1372</v>
      </c>
      <c r="B84" s="25" t="str">
        <f>VLOOKUP($A84,Para!$D$1:$E$996,2,FALSE)</f>
        <v>L.S.V. Basket Landen</v>
      </c>
      <c r="C84" s="42" t="s">
        <v>311</v>
      </c>
      <c r="D84" s="42" t="s">
        <v>311</v>
      </c>
    </row>
    <row r="85" spans="1:4" x14ac:dyDescent="0.25">
      <c r="A85" s="42">
        <v>1389</v>
      </c>
      <c r="B85" s="25" t="str">
        <f>VLOOKUP($A85,Para!$D$1:$E$996,2,FALSE)</f>
        <v>Rucon Gembo Koninklijke basketbalclub Borgerhout</v>
      </c>
      <c r="C85" s="42">
        <v>5</v>
      </c>
      <c r="D85" s="42" t="s">
        <v>311</v>
      </c>
    </row>
    <row r="86" spans="1:4" x14ac:dyDescent="0.25">
      <c r="A86" s="42">
        <v>1392</v>
      </c>
      <c r="B86" s="25" t="str">
        <f>VLOOKUP($A86,Para!$D$1:$E$996,2,FALSE)</f>
        <v>KBBC Wasocub Waasmunster vzw</v>
      </c>
      <c r="C86" s="42" t="s">
        <v>311</v>
      </c>
      <c r="D86" s="42" t="s">
        <v>311</v>
      </c>
    </row>
    <row r="87" spans="1:4" x14ac:dyDescent="0.25">
      <c r="A87" s="42">
        <v>1393</v>
      </c>
      <c r="B87" s="25" t="str">
        <f>VLOOKUP($A87,Para!$D$1:$E$996,2,FALSE)</f>
        <v>BBC Pelt</v>
      </c>
      <c r="C87" s="42" t="s">
        <v>311</v>
      </c>
      <c r="D87" s="42" t="s">
        <v>311</v>
      </c>
    </row>
    <row r="88" spans="1:4" x14ac:dyDescent="0.25">
      <c r="A88" s="42">
        <v>1410</v>
      </c>
      <c r="B88" s="25" t="str">
        <f>VLOOKUP($A88,Para!$D$1:$E$996,2,FALSE)</f>
        <v>Clem Scherpenheuvel</v>
      </c>
      <c r="C88" s="42" t="s">
        <v>311</v>
      </c>
      <c r="D88" s="42" t="s">
        <v>311</v>
      </c>
    </row>
    <row r="89" spans="1:4" x14ac:dyDescent="0.25">
      <c r="A89" s="42">
        <v>1419</v>
      </c>
      <c r="B89" s="25" t="str">
        <f>VLOOKUP($A89,Para!$D$1:$E$996,2,FALSE)</f>
        <v>Betekom Bullets</v>
      </c>
      <c r="C89" s="42" t="s">
        <v>311</v>
      </c>
      <c r="D89" s="42" t="s">
        <v>311</v>
      </c>
    </row>
    <row r="90" spans="1:4" x14ac:dyDescent="0.25">
      <c r="A90" s="42">
        <v>1422</v>
      </c>
      <c r="B90" s="25" t="str">
        <f>VLOOKUP($A90,Para!$D$1:$E$996,2,FALSE)</f>
        <v>Basket Willebroek</v>
      </c>
      <c r="C90" s="42">
        <v>2</v>
      </c>
      <c r="D90" s="42" t="s">
        <v>311</v>
      </c>
    </row>
    <row r="91" spans="1:4" x14ac:dyDescent="0.25">
      <c r="A91" s="42">
        <v>1438</v>
      </c>
      <c r="B91" s="25" t="str">
        <f>VLOOKUP($A91,Para!$D$1:$E$996,2,FALSE)</f>
        <v>Basket Lummen</v>
      </c>
      <c r="C91" s="42" t="s">
        <v>311</v>
      </c>
      <c r="D91" s="42">
        <v>5</v>
      </c>
    </row>
    <row r="92" spans="1:4" x14ac:dyDescent="0.25">
      <c r="A92" s="42">
        <v>1450</v>
      </c>
      <c r="B92" s="25" t="str">
        <f>VLOOKUP($A92,Para!$D$1:$E$996,2,FALSE)</f>
        <v>Elektrooghe Gembas Knesselare</v>
      </c>
      <c r="C92" s="42" t="s">
        <v>311</v>
      </c>
      <c r="D92" s="42">
        <v>3</v>
      </c>
    </row>
    <row r="93" spans="1:4" x14ac:dyDescent="0.25">
      <c r="A93" s="42">
        <v>1454</v>
      </c>
      <c r="B93" s="25" t="str">
        <f>VLOOKUP($A93,Para!$D$1:$E$996,2,FALSE)</f>
        <v>BBC Makeba Mariaburg Brasschaat</v>
      </c>
      <c r="C93" s="42" t="s">
        <v>311</v>
      </c>
      <c r="D93" s="42" t="s">
        <v>311</v>
      </c>
    </row>
    <row r="94" spans="1:4" x14ac:dyDescent="0.25">
      <c r="A94" s="42">
        <v>1468</v>
      </c>
      <c r="B94" s="25" t="str">
        <f>VLOOKUP($A94,Para!$D$1:$E$996,2,FALSE)</f>
        <v>KBBC Eksaarde</v>
      </c>
      <c r="C94" s="42" t="s">
        <v>311</v>
      </c>
      <c r="D94" s="42" t="s">
        <v>311</v>
      </c>
    </row>
    <row r="95" spans="1:4" x14ac:dyDescent="0.25">
      <c r="A95" s="42">
        <v>1476</v>
      </c>
      <c r="B95" s="25" t="str">
        <f>VLOOKUP($A95,Para!$D$1:$E$996,2,FALSE)</f>
        <v>BBC Alsemberg</v>
      </c>
      <c r="C95" s="42" t="s">
        <v>311</v>
      </c>
      <c r="D95" s="42" t="s">
        <v>311</v>
      </c>
    </row>
    <row r="96" spans="1:4" x14ac:dyDescent="0.25">
      <c r="A96" s="42">
        <v>1477</v>
      </c>
      <c r="B96" s="25" t="str">
        <f>VLOOKUP($A96,Para!$D$1:$E$996,2,FALSE)</f>
        <v>KBBC Okido Arendonk</v>
      </c>
      <c r="C96" s="42">
        <v>5</v>
      </c>
      <c r="D96" s="42" t="s">
        <v>311</v>
      </c>
    </row>
    <row r="97" spans="1:4" x14ac:dyDescent="0.25">
      <c r="A97" s="42">
        <v>1483</v>
      </c>
      <c r="B97" s="25" t="str">
        <f>VLOOKUP($A97,Para!$D$1:$E$996,2,FALSE)</f>
        <v>Nieuw Brabo Antwerpen</v>
      </c>
      <c r="C97" s="42">
        <v>4</v>
      </c>
      <c r="D97" s="42" t="s">
        <v>311</v>
      </c>
    </row>
    <row r="98" spans="1:4" x14ac:dyDescent="0.25">
      <c r="A98" s="42">
        <v>1484</v>
      </c>
      <c r="B98" s="25" t="str">
        <f>VLOOKUP($A98,Para!$D$1:$E$996,2,FALSE)</f>
        <v>Oxaco BBC Boechout</v>
      </c>
      <c r="C98" s="42">
        <v>5</v>
      </c>
      <c r="D98" s="42" t="s">
        <v>311</v>
      </c>
    </row>
    <row r="99" spans="1:4" x14ac:dyDescent="0.25">
      <c r="A99" s="42">
        <v>1485</v>
      </c>
      <c r="B99" s="25" t="str">
        <f>VLOOKUP($A99,Para!$D$1:$E$996,2,FALSE)</f>
        <v>Bilzerse BC</v>
      </c>
      <c r="C99" s="42" t="s">
        <v>311</v>
      </c>
      <c r="D99" s="42" t="s">
        <v>311</v>
      </c>
    </row>
    <row r="100" spans="1:4" x14ac:dyDescent="0.25">
      <c r="A100" s="42">
        <v>1516</v>
      </c>
      <c r="B100" s="25" t="str">
        <f>VLOOKUP($A100,Para!$D$1:$E$996,2,FALSE)</f>
        <v>BBC Wervik</v>
      </c>
      <c r="C100" s="42" t="s">
        <v>311</v>
      </c>
      <c r="D100" s="42" t="s">
        <v>311</v>
      </c>
    </row>
    <row r="101" spans="1:4" x14ac:dyDescent="0.25">
      <c r="A101" s="42">
        <v>1518</v>
      </c>
      <c r="B101" s="25" t="str">
        <f>VLOOKUP($A101,Para!$D$1:$E$996,2,FALSE)</f>
        <v>Guco Lier</v>
      </c>
      <c r="C101" s="42">
        <v>5</v>
      </c>
      <c r="D101" s="42" t="s">
        <v>311</v>
      </c>
    </row>
    <row r="102" spans="1:4" x14ac:dyDescent="0.25">
      <c r="A102" s="42">
        <v>1519</v>
      </c>
      <c r="B102" s="25" t="str">
        <f>VLOOKUP($A102,Para!$D$1:$E$996,2,FALSE)</f>
        <v>Dynamo Bertem</v>
      </c>
      <c r="C102" s="42" t="s">
        <v>311</v>
      </c>
      <c r="D102" s="42" t="s">
        <v>311</v>
      </c>
    </row>
    <row r="103" spans="1:4" x14ac:dyDescent="0.25">
      <c r="A103" s="42">
        <v>1526</v>
      </c>
      <c r="B103" s="25" t="str">
        <f>VLOOKUP($A103,Para!$D$1:$E$996,2,FALSE)</f>
        <v>Koninklijke Remant Basics Melsele-Beveren</v>
      </c>
      <c r="C103" s="42">
        <v>4</v>
      </c>
      <c r="D103" s="42">
        <v>3</v>
      </c>
    </row>
    <row r="104" spans="1:4" x14ac:dyDescent="0.25">
      <c r="A104" s="42">
        <v>1545</v>
      </c>
      <c r="B104" s="25" t="str">
        <f>VLOOKUP($A104,Para!$D$1:$E$996,2,FALSE)</f>
        <v>Jets Basket Zaventem</v>
      </c>
      <c r="C104" s="42" t="s">
        <v>311</v>
      </c>
      <c r="D104" s="42" t="s">
        <v>311</v>
      </c>
    </row>
    <row r="105" spans="1:4" x14ac:dyDescent="0.25">
      <c r="A105" s="42">
        <v>1571</v>
      </c>
      <c r="B105" s="25" t="str">
        <f>VLOOKUP($A105,Para!$D$1:$E$996,2,FALSE)</f>
        <v>Onderons Grembergen</v>
      </c>
      <c r="C105" s="42" t="s">
        <v>311</v>
      </c>
      <c r="D105" s="42" t="s">
        <v>311</v>
      </c>
    </row>
    <row r="106" spans="1:4" x14ac:dyDescent="0.25">
      <c r="A106" s="42">
        <v>1580</v>
      </c>
      <c r="B106" s="25" t="str">
        <f>VLOOKUP($A106,Para!$D$1:$E$996,2,FALSE)</f>
        <v>BC Lede</v>
      </c>
      <c r="C106" s="42" t="s">
        <v>311</v>
      </c>
      <c r="D106" s="42" t="s">
        <v>311</v>
      </c>
    </row>
    <row r="107" spans="1:4" x14ac:dyDescent="0.25">
      <c r="A107" s="42">
        <v>1586</v>
      </c>
      <c r="B107" s="25" t="str">
        <f>VLOOKUP($A107,Para!$D$1:$E$996,2,FALSE)</f>
        <v>KBBC Vk Iebac Ieper</v>
      </c>
      <c r="C107" s="42" t="s">
        <v>311</v>
      </c>
      <c r="D107" s="42" t="s">
        <v>311</v>
      </c>
    </row>
    <row r="108" spans="1:4" x14ac:dyDescent="0.25">
      <c r="A108" s="42">
        <v>1596</v>
      </c>
      <c r="B108" s="25" t="str">
        <f>VLOOKUP($A108,Para!$D$1:$E$996,2,FALSE)</f>
        <v>KBBC Racing Brugge</v>
      </c>
      <c r="C108" s="42">
        <v>3</v>
      </c>
      <c r="D108" s="42" t="s">
        <v>311</v>
      </c>
    </row>
    <row r="109" spans="1:4" x14ac:dyDescent="0.25">
      <c r="A109" s="42">
        <v>1598</v>
      </c>
      <c r="B109" s="25" t="str">
        <f>VLOOKUP($A109,Para!$D$1:$E$996,2,FALSE)</f>
        <v>BBC Wobac Sint-Stevens-Woluwe</v>
      </c>
      <c r="C109" s="42" t="s">
        <v>311</v>
      </c>
      <c r="D109" s="42" t="s">
        <v>311</v>
      </c>
    </row>
    <row r="110" spans="1:4" x14ac:dyDescent="0.25">
      <c r="A110" s="42">
        <v>1604</v>
      </c>
      <c r="B110" s="25" t="str">
        <f>VLOOKUP($A110,Para!$D$1:$E$996,2,FALSE)</f>
        <v>BBC Putte</v>
      </c>
      <c r="C110" s="42" t="s">
        <v>311</v>
      </c>
      <c r="D110" s="42" t="s">
        <v>311</v>
      </c>
    </row>
    <row r="111" spans="1:4" x14ac:dyDescent="0.25">
      <c r="A111" s="42">
        <v>1616</v>
      </c>
      <c r="B111" s="25" t="str">
        <f>VLOOKUP($A111,Para!$D$1:$E$996,2,FALSE)</f>
        <v>S.K.Eternit Kapelle o/d Bos</v>
      </c>
      <c r="C111" s="42" t="s">
        <v>311</v>
      </c>
      <c r="D111" s="42" t="s">
        <v>311</v>
      </c>
    </row>
    <row r="112" spans="1:4" x14ac:dyDescent="0.25">
      <c r="A112" s="42">
        <v>1634</v>
      </c>
      <c r="B112" s="25" t="str">
        <f>VLOOKUP($A112,Para!$D$1:$E$996,2,FALSE)</f>
        <v>BBC Schelle</v>
      </c>
      <c r="C112" s="42" t="s">
        <v>311</v>
      </c>
      <c r="D112" s="42" t="s">
        <v>311</v>
      </c>
    </row>
    <row r="113" spans="1:4" x14ac:dyDescent="0.25">
      <c r="A113" s="42">
        <v>1637</v>
      </c>
      <c r="B113" s="25" t="str">
        <f>VLOOKUP($A113,Para!$D$1:$E$996,2,FALSE)</f>
        <v>Hades Kiewit BBC</v>
      </c>
      <c r="C113" s="42">
        <v>2</v>
      </c>
      <c r="D113" s="42" t="s">
        <v>311</v>
      </c>
    </row>
    <row r="114" spans="1:4" x14ac:dyDescent="0.25">
      <c r="A114" s="42">
        <v>1640</v>
      </c>
      <c r="B114" s="25" t="str">
        <f>VLOOKUP($A114,Para!$D$1:$E$996,2,FALSE)</f>
        <v>Bobcat Wielsbeke</v>
      </c>
      <c r="C114" s="42" t="s">
        <v>311</v>
      </c>
      <c r="D114" s="42" t="s">
        <v>311</v>
      </c>
    </row>
    <row r="115" spans="1:4" x14ac:dyDescent="0.25">
      <c r="A115" s="42">
        <v>1665</v>
      </c>
      <c r="B115" s="25" t="str">
        <f>VLOOKUP($A115,Para!$D$1:$E$996,2,FALSE)</f>
        <v>Nieuwerkerken</v>
      </c>
      <c r="C115" s="42" t="s">
        <v>311</v>
      </c>
      <c r="D115" s="42" t="s">
        <v>311</v>
      </c>
    </row>
    <row r="116" spans="1:4" x14ac:dyDescent="0.25">
      <c r="A116" s="42">
        <v>1674</v>
      </c>
      <c r="B116" s="25" t="str">
        <f>VLOOKUP($A116,Para!$D$1:$E$996,2,FALSE)</f>
        <v>Basketbalclub Campinia Dessel-Retie</v>
      </c>
      <c r="C116" s="42" t="s">
        <v>311</v>
      </c>
      <c r="D116" s="42">
        <v>4</v>
      </c>
    </row>
    <row r="117" spans="1:4" x14ac:dyDescent="0.25">
      <c r="A117" s="42">
        <v>1681</v>
      </c>
      <c r="B117" s="25" t="str">
        <f>VLOOKUP($A117,Para!$D$1:$E$996,2,FALSE)</f>
        <v>Gent-Oost Eagles</v>
      </c>
      <c r="C117" s="42">
        <v>2</v>
      </c>
      <c r="D117" s="42" t="s">
        <v>311</v>
      </c>
    </row>
    <row r="118" spans="1:4" x14ac:dyDescent="0.25">
      <c r="A118" s="42">
        <v>1682</v>
      </c>
      <c r="B118" s="25" t="str">
        <f>VLOOKUP($A118,Para!$D$1:$E$996,2,FALSE)</f>
        <v>Olympos Marke</v>
      </c>
      <c r="C118" s="42" t="s">
        <v>311</v>
      </c>
      <c r="D118" s="42" t="s">
        <v>311</v>
      </c>
    </row>
    <row r="119" spans="1:4" x14ac:dyDescent="0.25">
      <c r="A119" s="42">
        <v>1685</v>
      </c>
      <c r="B119" s="25" t="str">
        <f>VLOOKUP($A119,Para!$D$1:$E$996,2,FALSE)</f>
        <v>TeleVoIP Zedelgem Lions</v>
      </c>
      <c r="C119" s="42" t="s">
        <v>311</v>
      </c>
      <c r="D119" s="42" t="s">
        <v>311</v>
      </c>
    </row>
    <row r="120" spans="1:4" x14ac:dyDescent="0.25">
      <c r="A120" s="42">
        <v>1686</v>
      </c>
      <c r="B120" s="25" t="str">
        <f>VLOOKUP($A120,Para!$D$1:$E$996,2,FALSE)</f>
        <v>Olicsa Antwerpen</v>
      </c>
      <c r="C120" s="42" t="s">
        <v>311</v>
      </c>
      <c r="D120" s="42" t="s">
        <v>311</v>
      </c>
    </row>
    <row r="121" spans="1:4" x14ac:dyDescent="0.25">
      <c r="A121" s="42">
        <v>1691</v>
      </c>
      <c r="B121" s="25" t="str">
        <f>VLOOKUP($A121,Para!$D$1:$E$996,2,FALSE)</f>
        <v>BBC Koksijde</v>
      </c>
      <c r="C121" s="42" t="s">
        <v>311</v>
      </c>
      <c r="D121" s="42" t="s">
        <v>311</v>
      </c>
    </row>
    <row r="122" spans="1:4" x14ac:dyDescent="0.25">
      <c r="A122" s="42">
        <v>1692</v>
      </c>
      <c r="B122" s="25" t="str">
        <f>VLOOKUP($A122,Para!$D$1:$E$996,2,FALSE)</f>
        <v>BBC Berlaar</v>
      </c>
      <c r="C122" s="42" t="s">
        <v>311</v>
      </c>
      <c r="D122" s="42" t="s">
        <v>311</v>
      </c>
    </row>
    <row r="123" spans="1:4" x14ac:dyDescent="0.25">
      <c r="A123" s="42">
        <v>1696</v>
      </c>
      <c r="B123" s="25" t="str">
        <f>VLOOKUP($A123,Para!$D$1:$E$996,2,FALSE)</f>
        <v>BC Asse-Ternat</v>
      </c>
      <c r="C123" s="42">
        <v>3</v>
      </c>
      <c r="D123" s="42" t="s">
        <v>311</v>
      </c>
    </row>
    <row r="124" spans="1:4" x14ac:dyDescent="0.25">
      <c r="A124" s="42">
        <v>1717</v>
      </c>
      <c r="B124" s="25" t="str">
        <f>VLOOKUP($A124,Para!$D$1:$E$996,2,FALSE)</f>
        <v>Tigers Evergem</v>
      </c>
      <c r="C124" s="42" t="s">
        <v>311</v>
      </c>
      <c r="D124" s="42" t="s">
        <v>311</v>
      </c>
    </row>
    <row r="125" spans="1:4" x14ac:dyDescent="0.25">
      <c r="A125" s="42">
        <v>1743</v>
      </c>
      <c r="B125" s="25" t="str">
        <f>VLOOKUP($A125,Para!$D$1:$E$996,2,FALSE)</f>
        <v>Basket Desselgem</v>
      </c>
      <c r="C125" s="42" t="s">
        <v>311</v>
      </c>
      <c r="D125" s="42" t="s">
        <v>311</v>
      </c>
    </row>
    <row r="126" spans="1:4" x14ac:dyDescent="0.25">
      <c r="A126" s="42">
        <v>1744</v>
      </c>
      <c r="B126" s="25" t="str">
        <f>VLOOKUP($A126,Para!$D$1:$E$996,2,FALSE)</f>
        <v>Toyota Wouters Diest</v>
      </c>
      <c r="C126" s="42" t="s">
        <v>311</v>
      </c>
      <c r="D126" s="42" t="s">
        <v>311</v>
      </c>
    </row>
    <row r="127" spans="1:4" x14ac:dyDescent="0.25">
      <c r="A127" s="42">
        <v>1793</v>
      </c>
      <c r="B127" s="25" t="str">
        <f>VLOOKUP($A127,Para!$D$1:$E$996,2,FALSE)</f>
        <v>Thor Tervuren</v>
      </c>
      <c r="C127" s="42" t="s">
        <v>311</v>
      </c>
      <c r="D127" s="42" t="s">
        <v>311</v>
      </c>
    </row>
    <row r="128" spans="1:4" x14ac:dyDescent="0.25">
      <c r="A128" s="42">
        <v>1840</v>
      </c>
      <c r="B128" s="25" t="str">
        <f>VLOOKUP($A128,Para!$D$1:$E$996,2,FALSE)</f>
        <v>Zuiderkempen Diamonds</v>
      </c>
      <c r="C128" s="42" t="s">
        <v>311</v>
      </c>
      <c r="D128" s="42" t="s">
        <v>311</v>
      </c>
    </row>
    <row r="129" spans="1:4" x14ac:dyDescent="0.25">
      <c r="A129" s="42">
        <v>1852</v>
      </c>
      <c r="B129" s="25" t="str">
        <f>VLOOKUP($A129,Para!$D$1:$E$996,2,FALSE)</f>
        <v>BBC Geel</v>
      </c>
      <c r="C129" s="42">
        <v>4</v>
      </c>
      <c r="D129" s="42" t="s">
        <v>311</v>
      </c>
    </row>
    <row r="130" spans="1:4" x14ac:dyDescent="0.25">
      <c r="A130" s="42">
        <v>1862</v>
      </c>
      <c r="B130" s="25" t="str">
        <f>VLOOKUP($A130,Para!$D$1:$E$996,2,FALSE)</f>
        <v>BBC Assenede</v>
      </c>
      <c r="C130" s="42" t="s">
        <v>311</v>
      </c>
      <c r="D130" s="42" t="s">
        <v>311</v>
      </c>
    </row>
    <row r="131" spans="1:4" x14ac:dyDescent="0.25">
      <c r="A131" s="42">
        <v>1863</v>
      </c>
      <c r="B131" s="25" t="str">
        <f>VLOOKUP($A131,Para!$D$1:$E$996,2,FALSE)</f>
        <v>Alfa 2000 Achel</v>
      </c>
      <c r="C131" s="42" t="s">
        <v>311</v>
      </c>
      <c r="D131" s="42" t="s">
        <v>311</v>
      </c>
    </row>
    <row r="132" spans="1:4" x14ac:dyDescent="0.25">
      <c r="A132" s="42">
        <v>1888</v>
      </c>
      <c r="B132" s="25" t="str">
        <f>VLOOKUP($A132,Para!$D$1:$E$996,2,FALSE)</f>
        <v>GSG Aarschot</v>
      </c>
      <c r="C132" s="42">
        <v>5</v>
      </c>
      <c r="D132" s="42" t="s">
        <v>311</v>
      </c>
    </row>
    <row r="133" spans="1:4" x14ac:dyDescent="0.25">
      <c r="A133" s="42">
        <v>1896</v>
      </c>
      <c r="B133" s="25" t="str">
        <f>VLOOKUP($A133,Para!$D$1:$E$996,2,FALSE)</f>
        <v>BC Grimbergen</v>
      </c>
      <c r="C133" s="42" t="s">
        <v>311</v>
      </c>
      <c r="D133" s="42" t="s">
        <v>311</v>
      </c>
    </row>
    <row r="134" spans="1:4" x14ac:dyDescent="0.25">
      <c r="A134" s="42">
        <v>1911</v>
      </c>
      <c r="B134" s="25" t="str">
        <f>VLOOKUP($A134,Para!$D$1:$E$996,2,FALSE)</f>
        <v>Basket Poperinge</v>
      </c>
      <c r="C134" s="42" t="s">
        <v>311</v>
      </c>
      <c r="D134" s="42" t="s">
        <v>311</v>
      </c>
    </row>
    <row r="135" spans="1:4" x14ac:dyDescent="0.25">
      <c r="A135" s="42">
        <v>1916</v>
      </c>
      <c r="B135" s="25" t="str">
        <f>VLOOKUP($A135,Para!$D$1:$E$996,2,FALSE)</f>
        <v>BBC Haacht</v>
      </c>
      <c r="C135" s="42" t="s">
        <v>311</v>
      </c>
      <c r="D135" s="42" t="s">
        <v>311</v>
      </c>
    </row>
    <row r="136" spans="1:4" x14ac:dyDescent="0.25">
      <c r="A136" s="42">
        <v>1963</v>
      </c>
      <c r="B136" s="25" t="str">
        <f>VLOOKUP($A136,Para!$D$1:$E$996,2,FALSE)</f>
        <v>A.C.J. Basket Brugge</v>
      </c>
      <c r="C136" s="42" t="s">
        <v>311</v>
      </c>
      <c r="D136" s="42" t="s">
        <v>311</v>
      </c>
    </row>
    <row r="137" spans="1:4" x14ac:dyDescent="0.25">
      <c r="A137" s="42">
        <v>1972</v>
      </c>
      <c r="B137" s="25" t="str">
        <f>VLOOKUP($A137,Para!$D$1:$E$996,2,FALSE)</f>
        <v>BBC Baskas Kasterlee</v>
      </c>
      <c r="C137" s="42" t="s">
        <v>311</v>
      </c>
      <c r="D137" s="42" t="s">
        <v>311</v>
      </c>
    </row>
    <row r="138" spans="1:4" x14ac:dyDescent="0.25">
      <c r="A138" s="42">
        <v>1989</v>
      </c>
      <c r="B138" s="25" t="str">
        <f>VLOOKUP($A138,Para!$D$1:$E$996,2,FALSE)</f>
        <v>Stevoort BBC</v>
      </c>
      <c r="C138" s="42">
        <v>5</v>
      </c>
      <c r="D138" s="42" t="s">
        <v>311</v>
      </c>
    </row>
    <row r="139" spans="1:4" x14ac:dyDescent="0.25">
      <c r="A139" s="42">
        <v>1996</v>
      </c>
      <c r="B139" s="25" t="str">
        <f>VLOOKUP($A139,Para!$D$1:$E$996,2,FALSE)</f>
        <v>BT Kortemark</v>
      </c>
      <c r="C139" s="42" t="s">
        <v>311</v>
      </c>
      <c r="D139" s="42" t="s">
        <v>311</v>
      </c>
    </row>
    <row r="140" spans="1:4" x14ac:dyDescent="0.25">
      <c r="A140" s="42">
        <v>2002</v>
      </c>
      <c r="B140" s="25" t="str">
        <f>VLOOKUP($A140,Para!$D$1:$E$996,2,FALSE)</f>
        <v>BBC Lyra Nila Nijlen</v>
      </c>
      <c r="C140" s="42" t="s">
        <v>311</v>
      </c>
      <c r="D140" s="42" t="s">
        <v>311</v>
      </c>
    </row>
    <row r="141" spans="1:4" x14ac:dyDescent="0.25">
      <c r="A141" s="42">
        <v>2039</v>
      </c>
      <c r="B141" s="25" t="str">
        <f>VLOOKUP($A141,Para!$D$1:$E$996,2,FALSE)</f>
        <v>Basket Midwest All-in Garden Tielt</v>
      </c>
      <c r="C141" s="42" t="s">
        <v>311</v>
      </c>
      <c r="D141" s="42" t="s">
        <v>311</v>
      </c>
    </row>
    <row r="142" spans="1:4" x14ac:dyDescent="0.25">
      <c r="A142" s="42">
        <v>2046</v>
      </c>
      <c r="B142" s="25" t="str">
        <f>VLOOKUP($A142,Para!$D$1:$E$996,2,FALSE)</f>
        <v>BC Cobras Schoten-Brasschaat</v>
      </c>
      <c r="C142" s="42" t="s">
        <v>311</v>
      </c>
      <c r="D142" s="42">
        <v>4</v>
      </c>
    </row>
    <row r="143" spans="1:4" x14ac:dyDescent="0.25">
      <c r="A143" s="42">
        <v>2071</v>
      </c>
      <c r="B143" s="25" t="str">
        <f>VLOOKUP($A143,Para!$D$1:$E$996,2,FALSE)</f>
        <v>Bebita Eernegem</v>
      </c>
      <c r="C143" s="42" t="s">
        <v>311</v>
      </c>
      <c r="D143" s="42" t="s">
        <v>311</v>
      </c>
    </row>
    <row r="144" spans="1:4" x14ac:dyDescent="0.25">
      <c r="A144" s="42">
        <v>2076</v>
      </c>
      <c r="B144" s="25" t="str">
        <f>VLOOKUP($A144,Para!$D$1:$E$996,2,FALSE)</f>
        <v>BBC Laakdal</v>
      </c>
      <c r="C144" s="42" t="s">
        <v>311</v>
      </c>
      <c r="D144" s="42" t="s">
        <v>311</v>
      </c>
    </row>
    <row r="145" spans="1:4" x14ac:dyDescent="0.25">
      <c r="A145" s="42">
        <v>2089</v>
      </c>
      <c r="B145" s="25" t="str">
        <f>VLOOKUP($A145,Para!$D$1:$E$996,2,FALSE)</f>
        <v>BBC Wildcats Gavere</v>
      </c>
      <c r="C145" s="42" t="s">
        <v>311</v>
      </c>
      <c r="D145" s="42" t="s">
        <v>311</v>
      </c>
    </row>
    <row r="146" spans="1:4" x14ac:dyDescent="0.25">
      <c r="A146" s="42">
        <v>2090</v>
      </c>
      <c r="B146" s="25" t="str">
        <f>VLOOKUP($A146,Para!$D$1:$E$996,2,FALSE)</f>
        <v>Wuustwezel BBC</v>
      </c>
      <c r="C146" s="42" t="s">
        <v>311</v>
      </c>
      <c r="D146" s="42" t="s">
        <v>311</v>
      </c>
    </row>
    <row r="147" spans="1:4" x14ac:dyDescent="0.25">
      <c r="A147" s="42">
        <v>2097</v>
      </c>
      <c r="B147" s="25" t="str">
        <f>VLOOKUP($A147,Para!$D$1:$E$996,2,FALSE)</f>
        <v>BC Opwijk</v>
      </c>
      <c r="C147" s="42" t="s">
        <v>311</v>
      </c>
      <c r="D147" s="42" t="s">
        <v>311</v>
      </c>
    </row>
    <row r="148" spans="1:4" x14ac:dyDescent="0.25">
      <c r="A148" s="42">
        <v>2174</v>
      </c>
      <c r="B148" s="25" t="str">
        <f>VLOOKUP($A148,Para!$D$1:$E$996,2,FALSE)</f>
        <v>BasKet Tongeren</v>
      </c>
      <c r="C148" s="42">
        <v>5</v>
      </c>
      <c r="D148" s="42" t="s">
        <v>311</v>
      </c>
    </row>
    <row r="149" spans="1:4" x14ac:dyDescent="0.25">
      <c r="A149" s="42">
        <v>2200</v>
      </c>
      <c r="B149" s="25" t="str">
        <f>VLOOKUP($A149,Para!$D$1:$E$996,2,FALSE)</f>
        <v>BC Streek Inn Vilvoorde</v>
      </c>
      <c r="C149" s="42" t="s">
        <v>311</v>
      </c>
      <c r="D149" s="42" t="s">
        <v>311</v>
      </c>
    </row>
    <row r="150" spans="1:4" x14ac:dyDescent="0.25">
      <c r="A150" s="42">
        <v>2216</v>
      </c>
      <c r="B150" s="25" t="str">
        <f>VLOOKUP($A150,Para!$D$1:$E$996,2,FALSE)</f>
        <v>Baclo Lommel</v>
      </c>
      <c r="C150" s="42" t="s">
        <v>311</v>
      </c>
      <c r="D150" s="42" t="s">
        <v>311</v>
      </c>
    </row>
    <row r="151" spans="1:4" x14ac:dyDescent="0.25">
      <c r="A151" s="42">
        <v>2219</v>
      </c>
      <c r="B151" s="25" t="str">
        <f>VLOOKUP($A151,Para!$D$1:$E$996,2,FALSE)</f>
        <v>Basket Stabroek</v>
      </c>
      <c r="C151" s="42" t="s">
        <v>311</v>
      </c>
      <c r="D151" s="42" t="s">
        <v>311</v>
      </c>
    </row>
    <row r="152" spans="1:4" x14ac:dyDescent="0.25">
      <c r="A152" s="42">
        <v>2237</v>
      </c>
      <c r="B152" s="25" t="str">
        <f>VLOOKUP($A152,Para!$D$1:$E$996,2,FALSE)</f>
        <v>Triton Leuven</v>
      </c>
      <c r="C152" s="42" t="s">
        <v>311</v>
      </c>
      <c r="D152" s="42" t="s">
        <v>311</v>
      </c>
    </row>
    <row r="153" spans="1:4" x14ac:dyDescent="0.25">
      <c r="A153" s="42">
        <v>2238</v>
      </c>
      <c r="B153" s="25" t="str">
        <f>VLOOKUP($A153,Para!$D$1:$E$996,2,FALSE)</f>
        <v>Kangoeroes Basket Mechelen</v>
      </c>
      <c r="C153" s="42">
        <v>5</v>
      </c>
      <c r="D153" s="42">
        <v>5</v>
      </c>
    </row>
    <row r="154" spans="1:4" x14ac:dyDescent="0.25">
      <c r="A154" s="42">
        <v>2288</v>
      </c>
      <c r="B154" s="25" t="str">
        <f>VLOOKUP($A154,Para!$D$1:$E$996,2,FALSE)</f>
        <v>BBC Coveco Niel</v>
      </c>
      <c r="C154" s="42" t="s">
        <v>311</v>
      </c>
      <c r="D154" s="42" t="s">
        <v>311</v>
      </c>
    </row>
    <row r="155" spans="1:4" x14ac:dyDescent="0.25">
      <c r="A155" s="42">
        <v>2294</v>
      </c>
      <c r="B155" s="25" t="str">
        <f>VLOOKUP($A155,Para!$D$1:$E$996,2,FALSE)</f>
        <v>Notre Dame Blue Tigers Leuven</v>
      </c>
      <c r="C155" s="42" t="s">
        <v>311</v>
      </c>
      <c r="D155" s="42">
        <v>2</v>
      </c>
    </row>
    <row r="156" spans="1:4" x14ac:dyDescent="0.25">
      <c r="A156" s="42">
        <v>2317</v>
      </c>
      <c r="B156" s="25" t="str">
        <f>VLOOKUP($A156,Para!$D$1:$E$996,2,FALSE)</f>
        <v>DBC Osiris Okapi Aalst</v>
      </c>
      <c r="C156" s="42" t="s">
        <v>311</v>
      </c>
      <c r="D156" s="42">
        <v>2</v>
      </c>
    </row>
    <row r="157" spans="1:4" x14ac:dyDescent="0.25">
      <c r="A157" s="42">
        <v>2325</v>
      </c>
      <c r="B157" s="25" t="str">
        <f>VLOOKUP($A157,Para!$D$1:$E$996,2,FALSE)</f>
        <v>BBC Floorcouture Zoersel</v>
      </c>
      <c r="C157" s="42" t="s">
        <v>311</v>
      </c>
      <c r="D157" s="42" t="s">
        <v>311</v>
      </c>
    </row>
    <row r="158" spans="1:4" x14ac:dyDescent="0.25">
      <c r="A158" s="42">
        <v>2328</v>
      </c>
      <c r="B158" s="25" t="str">
        <f>VLOOKUP($A158,Para!$D$1:$E$996,2,FALSE)</f>
        <v>Bbv Oedelem</v>
      </c>
      <c r="C158" s="42" t="s">
        <v>311</v>
      </c>
      <c r="D158" s="42" t="s">
        <v>311</v>
      </c>
    </row>
    <row r="159" spans="1:4" x14ac:dyDescent="0.25">
      <c r="A159" s="42">
        <v>2331</v>
      </c>
      <c r="B159" s="25" t="str">
        <f>VLOOKUP($A159,Para!$D$1:$E$996,2,FALSE)</f>
        <v>BBC Rumst</v>
      </c>
      <c r="C159" s="42" t="s">
        <v>311</v>
      </c>
      <c r="D159" s="42" t="s">
        <v>311</v>
      </c>
    </row>
    <row r="160" spans="1:4" x14ac:dyDescent="0.25">
      <c r="A160" s="42">
        <v>2388</v>
      </c>
      <c r="B160" s="25" t="str">
        <f>VLOOKUP($A160,Para!$D$1:$E$996,2,FALSE)</f>
        <v>Basket Meetjesland</v>
      </c>
      <c r="C160" s="42" t="s">
        <v>311</v>
      </c>
      <c r="D160" s="42" t="s">
        <v>311</v>
      </c>
    </row>
    <row r="161" spans="1:4" x14ac:dyDescent="0.25">
      <c r="A161" s="42">
        <v>2415</v>
      </c>
      <c r="B161" s="25" t="str">
        <f>VLOOKUP($A161,Para!$D$1:$E$996,2,FALSE)</f>
        <v>Black Sheep Diepenbeek</v>
      </c>
      <c r="C161" s="42" t="s">
        <v>311</v>
      </c>
      <c r="D161" s="42" t="s">
        <v>311</v>
      </c>
    </row>
    <row r="162" spans="1:4" x14ac:dyDescent="0.25">
      <c r="A162" s="42">
        <v>2423</v>
      </c>
      <c r="B162" s="25" t="str">
        <f>VLOOKUP($A162,Para!$D$1:$E$996,2,FALSE)</f>
        <v>Merchtem Eagles</v>
      </c>
      <c r="C162" s="42" t="s">
        <v>311</v>
      </c>
      <c r="D162" s="42" t="s">
        <v>311</v>
      </c>
    </row>
    <row r="163" spans="1:4" x14ac:dyDescent="0.25">
      <c r="A163" s="42">
        <v>2432</v>
      </c>
      <c r="B163" s="25" t="str">
        <f>VLOOKUP($A163,Para!$D$1:$E$996,2,FALSE)</f>
        <v>BBC Musketiers Wommelgem</v>
      </c>
      <c r="C163" s="42" t="s">
        <v>311</v>
      </c>
      <c r="D163" s="42" t="s">
        <v>311</v>
      </c>
    </row>
    <row r="164" spans="1:4" x14ac:dyDescent="0.25">
      <c r="A164" s="42">
        <v>2453</v>
      </c>
      <c r="B164" s="25" t="str">
        <f>VLOOKUP($A164,Para!$D$1:$E$996,2,FALSE)</f>
        <v>BBC Groep Linden Oudenburg</v>
      </c>
      <c r="C164" s="42" t="s">
        <v>311</v>
      </c>
      <c r="D164" s="42" t="s">
        <v>311</v>
      </c>
    </row>
    <row r="165" spans="1:4" x14ac:dyDescent="0.25">
      <c r="A165" s="42">
        <v>2462</v>
      </c>
      <c r="B165" s="25" t="str">
        <f>VLOOKUP($A165,Para!$D$1:$E$996,2,FALSE)</f>
        <v>BBC Houtem Redwolves</v>
      </c>
      <c r="C165" s="42">
        <v>4</v>
      </c>
      <c r="D165" s="42">
        <v>4</v>
      </c>
    </row>
    <row r="166" spans="1:4" x14ac:dyDescent="0.25">
      <c r="A166" s="42">
        <v>2464</v>
      </c>
      <c r="B166" s="25" t="str">
        <f>VLOOKUP($A166,Para!$D$1:$E$996,2,FALSE)</f>
        <v>Londerzeelse Dunkers</v>
      </c>
      <c r="C166" s="42" t="s">
        <v>311</v>
      </c>
      <c r="D166" s="42" t="s">
        <v>311</v>
      </c>
    </row>
    <row r="167" spans="1:4" x14ac:dyDescent="0.25">
      <c r="A167" s="42">
        <v>2489</v>
      </c>
      <c r="B167" s="25" t="str">
        <f>VLOOKUP($A167,Para!$D$1:$E$996,2,FALSE)</f>
        <v>Titans Basketball Keerbergen</v>
      </c>
      <c r="C167" s="42" t="s">
        <v>311</v>
      </c>
      <c r="D167" s="42" t="s">
        <v>311</v>
      </c>
    </row>
    <row r="168" spans="1:4" x14ac:dyDescent="0.25">
      <c r="A168" s="42">
        <v>2492</v>
      </c>
      <c r="B168" s="25" t="str">
        <f>VLOOKUP($A168,Para!$D$1:$E$996,2,FALSE)</f>
        <v>BBC CSS Outdoor Living Ninove</v>
      </c>
      <c r="C168" s="42" t="s">
        <v>311</v>
      </c>
      <c r="D168" s="42" t="s">
        <v>311</v>
      </c>
    </row>
    <row r="169" spans="1:4" x14ac:dyDescent="0.25">
      <c r="A169" s="42">
        <v>2494</v>
      </c>
      <c r="B169" s="25" t="str">
        <f>VLOOKUP($A169,Para!$D$1:$E$996,2,FALSE)</f>
        <v>B.C. Blue Stars Brugge</v>
      </c>
      <c r="C169" s="42" t="s">
        <v>311</v>
      </c>
      <c r="D169" s="42" t="s">
        <v>311</v>
      </c>
    </row>
    <row r="170" spans="1:4" x14ac:dyDescent="0.25">
      <c r="A170" s="42">
        <v>2498</v>
      </c>
      <c r="B170" s="25" t="str">
        <f>VLOOKUP($A170,Para!$D$1:$E$996,2,FALSE)</f>
        <v>BBC As</v>
      </c>
      <c r="C170" s="42" t="s">
        <v>311</v>
      </c>
      <c r="D170" s="42" t="s">
        <v>311</v>
      </c>
    </row>
    <row r="171" spans="1:4" x14ac:dyDescent="0.25">
      <c r="A171" s="42">
        <v>2501</v>
      </c>
      <c r="B171" s="25" t="str">
        <f>VLOOKUP($A171,Para!$D$1:$E$996,2,FALSE)</f>
        <v>Edegemse Basketbalclub</v>
      </c>
      <c r="C171" s="42" t="s">
        <v>311</v>
      </c>
      <c r="D171" s="42" t="s">
        <v>311</v>
      </c>
    </row>
    <row r="172" spans="1:4" x14ac:dyDescent="0.25">
      <c r="A172" s="42">
        <v>2515</v>
      </c>
      <c r="B172" s="25" t="str">
        <f>VLOOKUP($A172,Para!$D$1:$E$996,2,FALSE)</f>
        <v>De Rode Leeuwen</v>
      </c>
      <c r="C172" s="42" t="s">
        <v>311</v>
      </c>
      <c r="D172" s="42" t="s">
        <v>311</v>
      </c>
    </row>
    <row r="173" spans="1:4" x14ac:dyDescent="0.25">
      <c r="A173" s="42">
        <v>2527</v>
      </c>
      <c r="B173" s="25" t="str">
        <f>VLOOKUP($A173,Para!$D$1:$E$996,2,FALSE)</f>
        <v>BBC Bazel</v>
      </c>
      <c r="C173" s="42" t="s">
        <v>311</v>
      </c>
      <c r="D173" s="42" t="s">
        <v>311</v>
      </c>
    </row>
    <row r="174" spans="1:4" x14ac:dyDescent="0.25">
      <c r="A174" s="42">
        <v>2551</v>
      </c>
      <c r="B174" s="25" t="str">
        <f>VLOOKUP($A174,Para!$D$1:$E$996,2,FALSE)</f>
        <v>Red Dragons Huldenberg</v>
      </c>
      <c r="C174" s="42" t="s">
        <v>311</v>
      </c>
      <c r="D174" s="42" t="s">
        <v>311</v>
      </c>
    </row>
    <row r="175" spans="1:4" x14ac:dyDescent="0.25">
      <c r="A175" s="42">
        <v>2572</v>
      </c>
      <c r="B175" s="25" t="str">
        <f>VLOOKUP($A175,Para!$D$1:$E$996,2,FALSE)</f>
        <v>Vriendenhof Walem</v>
      </c>
      <c r="C175" s="42" t="s">
        <v>311</v>
      </c>
      <c r="D175" s="42" t="s">
        <v>311</v>
      </c>
    </row>
    <row r="176" spans="1:4" x14ac:dyDescent="0.25">
      <c r="A176" s="42">
        <v>2575</v>
      </c>
      <c r="B176" s="25" t="str">
        <f>VLOOKUP($A176,Para!$D$1:$E$996,2,FALSE)</f>
        <v>BBC Hotshots Destelbergen</v>
      </c>
      <c r="C176" s="42" t="s">
        <v>311</v>
      </c>
      <c r="D176" s="42" t="s">
        <v>311</v>
      </c>
    </row>
    <row r="177" spans="1:4" x14ac:dyDescent="0.25">
      <c r="A177" s="42">
        <v>2580</v>
      </c>
      <c r="B177" s="25" t="str">
        <f>VLOOKUP($A177,Para!$D$1:$E$996,2,FALSE)</f>
        <v>Dino Brussels</v>
      </c>
      <c r="C177" s="42" t="s">
        <v>311</v>
      </c>
      <c r="D177" s="42" t="s">
        <v>311</v>
      </c>
    </row>
    <row r="178" spans="1:4" x14ac:dyDescent="0.25">
      <c r="A178" s="42">
        <v>2594</v>
      </c>
      <c r="B178" s="25" t="str">
        <f>VLOOKUP($A178,Para!$D$1:$E$996,2,FALSE)</f>
        <v>Jeugdbasket Scaldis Zwevegem</v>
      </c>
      <c r="C178" s="42" t="s">
        <v>311</v>
      </c>
      <c r="D178" s="42" t="s">
        <v>311</v>
      </c>
    </row>
    <row r="179" spans="1:4" x14ac:dyDescent="0.25">
      <c r="A179" s="42">
        <v>2595</v>
      </c>
      <c r="B179" s="25" t="str">
        <f>VLOOKUP($A179,Para!$D$1:$E$996,2,FALSE)</f>
        <v>Amon Jeugd Gentson</v>
      </c>
      <c r="C179" s="42">
        <v>5</v>
      </c>
      <c r="D179" s="42">
        <v>5</v>
      </c>
    </row>
    <row r="180" spans="1:4" x14ac:dyDescent="0.25">
      <c r="A180" s="42">
        <v>2598</v>
      </c>
      <c r="B180" s="25" t="str">
        <f>VLOOKUP($A180,Para!$D$1:$E$996,2,FALSE)</f>
        <v>KYD Kortenberg Young Devils</v>
      </c>
      <c r="C180" s="42" t="s">
        <v>311</v>
      </c>
      <c r="D180" s="42" t="s">
        <v>311</v>
      </c>
    </row>
    <row r="181" spans="1:4" x14ac:dyDescent="0.25">
      <c r="A181" s="42">
        <v>2599</v>
      </c>
      <c r="B181" s="25" t="str">
        <f>VLOOKUP($A181,Para!$D$1:$E$996,2,FALSE)</f>
        <v>Femina Habac Sint-Truiden</v>
      </c>
      <c r="C181" s="42" t="s">
        <v>311</v>
      </c>
      <c r="D181" s="42" t="s">
        <v>311</v>
      </c>
    </row>
    <row r="182" spans="1:4" x14ac:dyDescent="0.25">
      <c r="A182" s="42">
        <v>2602</v>
      </c>
      <c r="B182" s="25" t="str">
        <f>VLOOKUP($A182,Para!$D$1:$E$996,2,FALSE)</f>
        <v>Basket Houthalen</v>
      </c>
      <c r="C182" s="42" t="s">
        <v>311</v>
      </c>
      <c r="D182" s="42">
        <v>5</v>
      </c>
    </row>
    <row r="183" spans="1:4" x14ac:dyDescent="0.25">
      <c r="A183" s="42">
        <v>2610</v>
      </c>
      <c r="B183" s="25" t="str">
        <f>VLOOKUP($A183,Para!$D$1:$E$996,2,FALSE)</f>
        <v>Boortmeerbeek &amp; Berg Bulldogs</v>
      </c>
      <c r="C183" s="42" t="s">
        <v>311</v>
      </c>
      <c r="D183" s="42" t="s">
        <v>311</v>
      </c>
    </row>
    <row r="184" spans="1:4" x14ac:dyDescent="0.25">
      <c r="A184" s="42">
        <v>2614</v>
      </c>
      <c r="B184" s="25" t="str">
        <f>VLOOKUP($A184,Para!$D$1:$E$996,2,FALSE)</f>
        <v>Basket SKT Ieper</v>
      </c>
      <c r="C184" s="42">
        <v>5</v>
      </c>
      <c r="D184" s="42">
        <v>2</v>
      </c>
    </row>
    <row r="185" spans="1:4" x14ac:dyDescent="0.25">
      <c r="A185" s="42">
        <v>2626</v>
      </c>
      <c r="B185" s="25" t="str">
        <f>VLOOKUP($A185,Para!$D$1:$E$996,2,FALSE)</f>
        <v>Carrefour Market Basket Blankenberge</v>
      </c>
      <c r="C185" s="42" t="s">
        <v>311</v>
      </c>
      <c r="D185" s="42" t="s">
        <v>311</v>
      </c>
    </row>
    <row r="186" spans="1:4" x14ac:dyDescent="0.25">
      <c r="A186" s="42">
        <v>5002</v>
      </c>
      <c r="B186" s="25" t="str">
        <f>VLOOKUP($A186,Para!$D$1:$E$996,2,FALSE)</f>
        <v>Willibies Antwerpen</v>
      </c>
      <c r="C186" s="42" t="s">
        <v>311</v>
      </c>
      <c r="D186" s="42" t="s">
        <v>311</v>
      </c>
    </row>
    <row r="187" spans="1:4" x14ac:dyDescent="0.25">
      <c r="A187" s="42">
        <v>5004</v>
      </c>
      <c r="B187" s="25" t="str">
        <f>VLOOKUP($A187,Para!$D$1:$E$996,2,FALSE)</f>
        <v>Avanti Brugge Dames</v>
      </c>
      <c r="C187" s="42" t="s">
        <v>311</v>
      </c>
      <c r="D187" s="42">
        <v>3</v>
      </c>
    </row>
    <row r="188" spans="1:4" x14ac:dyDescent="0.25">
      <c r="A188" s="42">
        <v>5005</v>
      </c>
      <c r="B188" s="25" t="str">
        <f>VLOOKUP($A188,Para!$D$1:$E$996,2,FALSE)</f>
        <v>Basket Groot Zemst</v>
      </c>
      <c r="C188" s="42" t="s">
        <v>311</v>
      </c>
      <c r="D188" s="42" t="s">
        <v>311</v>
      </c>
    </row>
    <row r="189" spans="1:4" x14ac:dyDescent="0.25">
      <c r="A189" s="42">
        <v>5007</v>
      </c>
      <c r="B189" s="25" t="str">
        <f>VLOOKUP($A189,Para!$D$1:$E$996,2,FALSE)</f>
        <v>BC Delrue JP Oostende</v>
      </c>
      <c r="C189" s="42" t="s">
        <v>311</v>
      </c>
      <c r="D189" s="42" t="s">
        <v>311</v>
      </c>
    </row>
    <row r="190" spans="1:4" x14ac:dyDescent="0.25">
      <c r="A190" s="42">
        <v>5009</v>
      </c>
      <c r="B190" s="25" t="str">
        <f>VLOOKUP($A190,Para!$D$1:$E$996,2,FALSE)</f>
        <v>Koninklijke Basket Avelgem</v>
      </c>
      <c r="C190" s="42" t="s">
        <v>311</v>
      </c>
      <c r="D190" s="42" t="s">
        <v>311</v>
      </c>
    </row>
    <row r="191" spans="1:4" x14ac:dyDescent="0.25">
      <c r="A191" s="42">
        <v>5010</v>
      </c>
      <c r="B191" s="25" t="str">
        <f>VLOOKUP($A191,Para!$D$1:$E$996,2,FALSE)</f>
        <v>Fenics Leuven BBC</v>
      </c>
      <c r="C191" s="42" t="s">
        <v>311</v>
      </c>
      <c r="D191" s="42" t="s">
        <v>311</v>
      </c>
    </row>
    <row r="192" spans="1:4" x14ac:dyDescent="0.25">
      <c r="A192" s="42">
        <v>5014</v>
      </c>
      <c r="B192" s="25" t="str">
        <f>VLOOKUP($A192,Para!$D$1:$E$996,2,FALSE)</f>
        <v>BBC Feniks Futuria Gent</v>
      </c>
      <c r="C192" s="42" t="s">
        <v>311</v>
      </c>
      <c r="D192" s="42" t="s">
        <v>311</v>
      </c>
    </row>
    <row r="193" spans="1:4" x14ac:dyDescent="0.25">
      <c r="A193" s="42">
        <v>5015</v>
      </c>
      <c r="B193" s="25" t="str">
        <f>VLOOKUP($A193,Para!$D$1:$E$996,2,FALSE)</f>
        <v>Hageland United</v>
      </c>
      <c r="C193" s="42" t="s">
        <v>311</v>
      </c>
      <c r="D193" s="42" t="s">
        <v>311</v>
      </c>
    </row>
    <row r="194" spans="1:4" x14ac:dyDescent="0.25">
      <c r="A194" s="42">
        <v>5017</v>
      </c>
      <c r="B194" s="25" t="str">
        <f>VLOOKUP($A194,Para!$D$1:$E$996,2,FALSE)</f>
        <v>Bavi Vilvoorde</v>
      </c>
      <c r="C194" s="42">
        <v>5</v>
      </c>
      <c r="D194" s="42" t="s">
        <v>311</v>
      </c>
    </row>
    <row r="195" spans="1:4" x14ac:dyDescent="0.25">
      <c r="A195" s="42">
        <v>5018</v>
      </c>
      <c r="B195" s="25" t="str">
        <f>VLOOKUP($A195,Para!$D$1:$E$996,2,FALSE)</f>
        <v>BBC P Heuvelland</v>
      </c>
      <c r="C195" s="42" t="s">
        <v>311</v>
      </c>
      <c r="D195" s="42" t="s">
        <v>311</v>
      </c>
    </row>
    <row r="196" spans="1:4" x14ac:dyDescent="0.25">
      <c r="A196" s="42">
        <v>5021</v>
      </c>
      <c r="B196" s="25" t="str">
        <f>VLOOKUP($A196,Para!$D$1:$E$996,2,FALSE)</f>
        <v>Molenbeek Rebels Basketball</v>
      </c>
      <c r="C196" s="42" t="s">
        <v>311</v>
      </c>
      <c r="D196" s="42" t="s">
        <v>311</v>
      </c>
    </row>
    <row r="197" spans="1:4" x14ac:dyDescent="0.25">
      <c r="A197" s="42">
        <v>5022</v>
      </c>
      <c r="B197" s="25" t="str">
        <f>VLOOKUP($A197,Para!$D$1:$E$996,2,FALSE)</f>
        <v>Holstra WINGS Wevelgem-Moorsele</v>
      </c>
      <c r="C197" s="42">
        <v>4</v>
      </c>
      <c r="D197" s="42" t="s">
        <v>311</v>
      </c>
    </row>
    <row r="198" spans="1:4" x14ac:dyDescent="0.25">
      <c r="A198" s="42">
        <v>5025</v>
      </c>
      <c r="B198" s="25" t="str">
        <f>VLOOKUP($A198,Para!$D$1:$E$996,2,FALSE)</f>
        <v>Bree Basket</v>
      </c>
      <c r="C198" s="42" t="s">
        <v>311</v>
      </c>
      <c r="D198" s="42" t="s">
        <v>311</v>
      </c>
    </row>
    <row r="199" spans="1:4" x14ac:dyDescent="0.25">
      <c r="A199" s="42">
        <v>5028</v>
      </c>
      <c r="B199" s="25" t="str">
        <f>VLOOKUP($A199,Para!$D$1:$E$996,2,FALSE)</f>
        <v>Elite Academy Antwerp</v>
      </c>
      <c r="C199" s="42" t="s">
        <v>311</v>
      </c>
      <c r="D199" s="42" t="s">
        <v>311</v>
      </c>
    </row>
    <row r="200" spans="1:4" x14ac:dyDescent="0.25">
      <c r="A200" s="42">
        <v>5030</v>
      </c>
      <c r="B200" s="25" t="str">
        <f>VLOOKUP($A200,Para!$D$1:$E$996,2,FALSE)</f>
        <v>BBC Erembodegem</v>
      </c>
      <c r="C200" s="42" t="s">
        <v>311</v>
      </c>
      <c r="D200" s="42" t="s">
        <v>311</v>
      </c>
    </row>
    <row r="201" spans="1:4" x14ac:dyDescent="0.25">
      <c r="A201" s="42">
        <v>5031</v>
      </c>
      <c r="B201" s="25" t="str">
        <f>VLOOKUP($A201,Para!$D$1:$E$996,2,FALSE)</f>
        <v>BBC Zulte-Leiestreek</v>
      </c>
      <c r="C201" s="42" t="s">
        <v>311</v>
      </c>
      <c r="D201" s="42" t="s">
        <v>311</v>
      </c>
    </row>
    <row r="202" spans="1:4" x14ac:dyDescent="0.25">
      <c r="A202" s="42">
        <v>5032</v>
      </c>
      <c r="B202" s="25" t="str">
        <f>VLOOKUP($A202,Para!$D$1:$E$996,2,FALSE)</f>
        <v>BC Vagant Kortrijk</v>
      </c>
      <c r="C202" s="42" t="s">
        <v>311</v>
      </c>
      <c r="D202" s="42" t="s">
        <v>311</v>
      </c>
    </row>
    <row r="203" spans="1:4" x14ac:dyDescent="0.25">
      <c r="A203" s="42">
        <v>5035</v>
      </c>
      <c r="B203" s="25" t="str">
        <f>VLOOKUP($A203,Para!$D$1:$E$996,2,FALSE)</f>
        <v>Hubo Limburg United</v>
      </c>
      <c r="C203" s="42">
        <v>5</v>
      </c>
      <c r="D203" s="42" t="s">
        <v>311</v>
      </c>
    </row>
    <row r="204" spans="1:4" x14ac:dyDescent="0.25">
      <c r="A204" s="42">
        <v>5036</v>
      </c>
      <c r="B204" s="25" t="str">
        <f>VLOOKUP($A204,Para!$D$1:$E$996,2,FALSE)</f>
        <v>WIZ Basket Leuven</v>
      </c>
      <c r="C204" s="42" t="s">
        <v>311</v>
      </c>
      <c r="D204" s="42" t="s">
        <v>311</v>
      </c>
    </row>
    <row r="205" spans="1:4" x14ac:dyDescent="0.25">
      <c r="A205" s="42">
        <v>5038</v>
      </c>
      <c r="B205" s="25" t="str">
        <f>VLOOKUP($A205,Para!$D$1:$E$996,2,FALSE)</f>
        <v>Basketbal Club Vikings Lede</v>
      </c>
      <c r="C205" s="42" t="s">
        <v>311</v>
      </c>
      <c r="D205" s="42" t="s">
        <v>311</v>
      </c>
    </row>
    <row r="206" spans="1:4" x14ac:dyDescent="0.25">
      <c r="A206" s="42">
        <v>5039</v>
      </c>
      <c r="B206" s="25" t="str">
        <f>VLOOKUP($A206,Para!$D$1:$E$996,2,FALSE)</f>
        <v>Phantoms Basket Boom</v>
      </c>
      <c r="C206" s="42">
        <v>5</v>
      </c>
      <c r="D206" s="42">
        <v>5</v>
      </c>
    </row>
    <row r="207" spans="1:4" x14ac:dyDescent="0.25">
      <c r="A207" s="42">
        <v>5041</v>
      </c>
      <c r="B207" s="25" t="str">
        <f>VLOOKUP($A207,Para!$D$1:$E$996,2,FALSE)</f>
        <v>Antwerp Wolf Pack</v>
      </c>
      <c r="C207" s="42" t="s">
        <v>311</v>
      </c>
      <c r="D207" s="42" t="s">
        <v>311</v>
      </c>
    </row>
    <row r="208" spans="1:4" x14ac:dyDescent="0.25">
      <c r="A208" s="42">
        <v>5042</v>
      </c>
      <c r="B208" s="25" t="str">
        <f>VLOOKUP($A208,Para!$D$1:$E$996,2,FALSE)</f>
        <v>Strombeek Beavers Wemmel Basket Club</v>
      </c>
      <c r="C208" s="42" t="s">
        <v>311</v>
      </c>
      <c r="D208" s="42" t="s">
        <v>311</v>
      </c>
    </row>
    <row r="209" spans="1:4" x14ac:dyDescent="0.25">
      <c r="A209" s="42">
        <v>5048</v>
      </c>
      <c r="B209" s="25" t="str">
        <f>VLOOKUP($A209,Para!$D$1:$E$996,2,FALSE)</f>
        <v>BBC Lions Gent</v>
      </c>
      <c r="C209" s="42" t="s">
        <v>311</v>
      </c>
      <c r="D209" s="42" t="s">
        <v>311</v>
      </c>
    </row>
    <row r="210" spans="1:4" x14ac:dyDescent="0.25">
      <c r="A210" s="42">
        <v>5049</v>
      </c>
      <c r="B210" s="25" t="str">
        <f>VLOOKUP($A210,Para!$D$1:$E$996,2,FALSE)</f>
        <v>Avanti Brugge 2015</v>
      </c>
      <c r="C210" s="42">
        <v>5</v>
      </c>
      <c r="D210" s="42" t="s">
        <v>311</v>
      </c>
    </row>
    <row r="211" spans="1:4" x14ac:dyDescent="0.25">
      <c r="A211" s="42">
        <v>5050</v>
      </c>
      <c r="B211" s="25" t="str">
        <f>VLOOKUP($A211,Para!$D$1:$E$996,2,FALSE)</f>
        <v>Hove Rabbits</v>
      </c>
      <c r="C211" s="42" t="s">
        <v>311</v>
      </c>
      <c r="D211" s="42" t="s">
        <v>311</v>
      </c>
    </row>
    <row r="212" spans="1:4" x14ac:dyDescent="0.25">
      <c r="A212" s="42">
        <v>5053</v>
      </c>
      <c r="B212" s="25" t="str">
        <f>VLOOKUP($A212,Para!$D$1:$E$996,2,FALSE)</f>
        <v>Wapper vzw</v>
      </c>
      <c r="C212" s="42" t="s">
        <v>311</v>
      </c>
      <c r="D212" s="42" t="s">
        <v>311</v>
      </c>
    </row>
    <row r="213" spans="1:4" x14ac:dyDescent="0.25">
      <c r="A213" s="42">
        <v>5055</v>
      </c>
      <c r="B213" s="25" t="str">
        <f>VLOOKUP($A213,Para!$D$1:$E$996,2,FALSE)</f>
        <v>BC Lions Genk</v>
      </c>
      <c r="C213" s="42" t="s">
        <v>311</v>
      </c>
      <c r="D213" s="42" t="s">
        <v>311</v>
      </c>
    </row>
    <row r="214" spans="1:4" x14ac:dyDescent="0.25">
      <c r="A214" s="42">
        <v>5057</v>
      </c>
      <c r="B214" s="25" t="str">
        <f>VLOOKUP($A214,Para!$D$1:$E$996,2,FALSE)</f>
        <v>Helchteren 2020</v>
      </c>
      <c r="C214" s="42" t="s">
        <v>311</v>
      </c>
      <c r="D214" s="42" t="s">
        <v>311</v>
      </c>
    </row>
    <row r="215" spans="1:4" x14ac:dyDescent="0.25">
      <c r="A215" s="42">
        <v>5058</v>
      </c>
      <c r="B215" s="25" t="str">
        <f>VLOOKUP($A215,Para!$D$1:$E$996,2,FALSE)</f>
        <v>B-Ballers Diksmuide</v>
      </c>
      <c r="C215" s="42" t="s">
        <v>311</v>
      </c>
      <c r="D215" s="42" t="s">
        <v>311</v>
      </c>
    </row>
    <row r="216" spans="1:4" x14ac:dyDescent="0.25">
      <c r="A216" s="42">
        <v>5060</v>
      </c>
      <c r="B216" s="25" t="str">
        <f>VLOOKUP($A216,Para!$D$1:$E$996,2,FALSE)</f>
        <v>Torhout Lions</v>
      </c>
      <c r="C216" s="42" t="s">
        <v>311</v>
      </c>
      <c r="D216" s="42" t="s">
        <v>311</v>
      </c>
    </row>
    <row r="217" spans="1:4" x14ac:dyDescent="0.25">
      <c r="A217" s="42">
        <v>5061</v>
      </c>
      <c r="B217" s="25" t="str">
        <f>VLOOKUP($A217,Para!$D$1:$E$996,2,FALSE)</f>
        <v>BT Lauwe</v>
      </c>
      <c r="C217" s="42" t="s">
        <v>311</v>
      </c>
      <c r="D217" s="42" t="s">
        <v>311</v>
      </c>
    </row>
    <row r="218" spans="1:4" x14ac:dyDescent="0.25">
      <c r="A218" s="42">
        <v>5063</v>
      </c>
      <c r="B218" s="25" t="str">
        <f>VLOOKUP($A218,Para!$D$1:$E$996,2,FALSE)</f>
        <v>Rolling Thunders Wetteren</v>
      </c>
      <c r="C218" s="42" t="s">
        <v>311</v>
      </c>
      <c r="D218" s="42" t="s">
        <v>311</v>
      </c>
    </row>
    <row r="219" spans="1:4" x14ac:dyDescent="0.25">
      <c r="A219" s="42">
        <v>5064</v>
      </c>
      <c r="B219" s="25" t="str">
        <f>VLOOKUP($A219,Para!$D$1:$E$996,2,FALSE)</f>
        <v>BBC Vesting Denderleeuw</v>
      </c>
      <c r="C219" s="42" t="s">
        <v>311</v>
      </c>
      <c r="D219" s="42" t="s">
        <v>311</v>
      </c>
    </row>
    <row r="220" spans="1:4" x14ac:dyDescent="0.25">
      <c r="A220" s="42">
        <v>5065</v>
      </c>
      <c r="B220" s="25" t="str">
        <f>VLOOKUP($A220,Para!$D$1:$E$996,2,FALSE)</f>
        <v>BC Polaris Brussel</v>
      </c>
      <c r="C220" s="42" t="s">
        <v>311</v>
      </c>
      <c r="D220" s="42" t="s">
        <v>311</v>
      </c>
    </row>
    <row r="221" spans="1:4" x14ac:dyDescent="0.25">
      <c r="A221" s="42">
        <v>5066</v>
      </c>
      <c r="B221" s="25" t="str">
        <f>VLOOKUP($A221,Para!$D$1:$E$996,2,FALSE)</f>
        <v>BC Molenbeek</v>
      </c>
      <c r="C221" s="42" t="s">
        <v>311</v>
      </c>
      <c r="D221" s="42" t="s">
        <v>311</v>
      </c>
    </row>
    <row r="222" spans="1:4" x14ac:dyDescent="0.25">
      <c r="A222" s="42">
        <v>5068</v>
      </c>
      <c r="B222" s="25" t="str">
        <f>VLOOKUP($A222,Para!$D$1:$E$996,2,FALSE)</f>
        <v>BBC 2070 Zwijndrecht</v>
      </c>
      <c r="C222" s="42" t="s">
        <v>311</v>
      </c>
      <c r="D222" s="42" t="s">
        <v>311</v>
      </c>
    </row>
    <row r="223" spans="1:4" x14ac:dyDescent="0.25">
      <c r="A223" s="42">
        <v>5069</v>
      </c>
      <c r="B223" s="25" t="str">
        <f>VLOOKUP($A223,Para!$D$1:$E$996,2,FALSE)</f>
        <v>ALL4ONE Basketbal Menen</v>
      </c>
      <c r="C223" s="42" t="s">
        <v>311</v>
      </c>
      <c r="D223" s="42" t="s">
        <v>311</v>
      </c>
    </row>
    <row r="224" spans="1:4" x14ac:dyDescent="0.25">
      <c r="A224" s="42">
        <v>5070</v>
      </c>
      <c r="B224" s="25" t="str">
        <f>VLOOKUP($A224,Para!$D$1:$E$996,2,FALSE)</f>
        <v>Elite Overtime Brussels</v>
      </c>
      <c r="C224" s="42" t="s">
        <v>311</v>
      </c>
      <c r="D224" s="42" t="s">
        <v>311</v>
      </c>
    </row>
    <row r="225" spans="1:4" x14ac:dyDescent="0.25">
      <c r="A225" s="42">
        <v>5071</v>
      </c>
      <c r="B225" s="25" t="str">
        <f>VLOOKUP($A225,Para!$D$1:$E$996,2,FALSE)</f>
        <v>Neteland Basket Ladies</v>
      </c>
      <c r="C225" s="42" t="s">
        <v>311</v>
      </c>
      <c r="D225" s="42">
        <v>4</v>
      </c>
    </row>
  </sheetData>
  <autoFilter ref="A1:D215" xr:uid="{E456BFCF-3893-4BF3-9770-30C9BC36D1BD}">
    <sortState xmlns:xlrd2="http://schemas.microsoft.com/office/spreadsheetml/2017/richdata2" ref="A2:D215">
      <sortCondition ref="A1:A215"/>
    </sortState>
  </autoFilter>
  <conditionalFormatting sqref="A98">
    <cfRule type="expression" dxfId="7" priority="17">
      <formula>$D98&lt;&gt;#REF!</formula>
    </cfRule>
  </conditionalFormatting>
  <conditionalFormatting sqref="A2:B4 A6:B10 A12:B12 A14:B23 A25:B49 A51:B63 A65:B71 A73:B75 A77:A97 B77:B98 A99:A110 B100:B110 A112:B141 A144:B152 A154:B154 A157:B158 A160:B162 A164:B172 A174:B176 A178:B178 A180:B201 A203:B207 A209:B210 A214:B214 B216 B218:B220 B222:B225">
    <cfRule type="expression" dxfId="6" priority="1">
      <formula>$D2&lt;&gt;$D3</formula>
    </cfRule>
  </conditionalFormatting>
  <conditionalFormatting sqref="A5:B5 A50:B50 A76:B76 A111:B111 A142:B142 A159:B159 A173:B173 A202:B202">
    <cfRule type="expression" dxfId="5" priority="6">
      <formula>$D5&lt;&gt;#REF!</formula>
    </cfRule>
  </conditionalFormatting>
  <conditionalFormatting sqref="A11:B11 A13:B13 A24:B24 A72:B72 A153:B153 A163:B163 A177:B177 A208:B208 A211:B213">
    <cfRule type="expression" dxfId="4" priority="9">
      <formula>$D11&lt;&gt;#REF!</formula>
    </cfRule>
  </conditionalFormatting>
  <conditionalFormatting sqref="A64:B64 B99 A143:B143 A155:B156 A179:B179">
    <cfRule type="expression" dxfId="3" priority="12">
      <formula>$D64&lt;&gt;#REF!</formula>
    </cfRule>
  </conditionalFormatting>
  <conditionalFormatting sqref="A215:B215 B217 B221">
    <cfRule type="expression" dxfId="2" priority="19">
      <formula>$D215&lt;&gt;#REF!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DFBB-144A-48BE-812F-0E3A565FE4C2}">
  <dimension ref="A1:C222"/>
  <sheetViews>
    <sheetView workbookViewId="0">
      <selection activeCell="B2" sqref="B2"/>
    </sheetView>
  </sheetViews>
  <sheetFormatPr defaultRowHeight="15" x14ac:dyDescent="0.25"/>
  <cols>
    <col min="1" max="1" width="9.5703125" style="1" bestFit="1" customWidth="1"/>
    <col min="2" max="2" width="43.140625" style="1" bestFit="1" customWidth="1"/>
    <col min="3" max="3" width="20" style="2" bestFit="1" customWidth="1"/>
  </cols>
  <sheetData>
    <row r="1" spans="1:3" s="8" customFormat="1" x14ac:dyDescent="0.25">
      <c r="A1" s="43" t="s">
        <v>189</v>
      </c>
      <c r="B1" s="43" t="s">
        <v>188</v>
      </c>
      <c r="C1" s="44" t="s">
        <v>187</v>
      </c>
    </row>
    <row r="2" spans="1:3" x14ac:dyDescent="0.25">
      <c r="A2" s="49">
        <v>71</v>
      </c>
      <c r="B2" s="45" t="str">
        <f>VLOOKUP($A2,Para!$D$1:$E$996,2,FALSE)</f>
        <v>Antwerp Giants</v>
      </c>
      <c r="C2" s="50">
        <v>32809.25</v>
      </c>
    </row>
    <row r="3" spans="1:3" x14ac:dyDescent="0.25">
      <c r="A3" s="49">
        <v>76</v>
      </c>
      <c r="B3" s="45" t="str">
        <f>VLOOKUP($A3,Para!$D$1:$E$996,2,FALSE)</f>
        <v>BC Machelen-Diegem</v>
      </c>
      <c r="C3" s="50">
        <v>2389.4299999999998</v>
      </c>
    </row>
    <row r="4" spans="1:3" x14ac:dyDescent="0.25">
      <c r="A4" s="49">
        <v>77</v>
      </c>
      <c r="B4" s="45" t="str">
        <f>VLOOKUP($A4,Para!$D$1:$E$996,2,FALSE)</f>
        <v>Mercurius BBC Berchem</v>
      </c>
      <c r="C4" s="50">
        <v>23458.75</v>
      </c>
    </row>
    <row r="5" spans="1:3" x14ac:dyDescent="0.25">
      <c r="A5" s="49">
        <v>95</v>
      </c>
      <c r="B5" s="45" t="str">
        <f>VLOOKUP($A5,Para!$D$1:$E$996,2,FALSE)</f>
        <v>BBC White Star - Witte Sterren St. Amandsberg</v>
      </c>
      <c r="C5" s="50">
        <v>0</v>
      </c>
    </row>
    <row r="6" spans="1:3" x14ac:dyDescent="0.25">
      <c r="A6" s="49">
        <v>244</v>
      </c>
      <c r="B6" s="45" t="str">
        <f>VLOOKUP($A6,Para!$D$1:$E$996,2,FALSE)</f>
        <v>B.B.C. Zele</v>
      </c>
      <c r="C6" s="50">
        <v>821.1</v>
      </c>
    </row>
    <row r="7" spans="1:3" x14ac:dyDescent="0.25">
      <c r="A7" s="49">
        <v>245</v>
      </c>
      <c r="B7" s="45" t="str">
        <f>VLOOKUP($A7,Para!$D$1:$E$996,2,FALSE)</f>
        <v>BC Oostende Basket@Sea</v>
      </c>
      <c r="C7" s="50">
        <v>15119.48</v>
      </c>
    </row>
    <row r="8" spans="1:3" x14ac:dyDescent="0.25">
      <c r="A8" s="49">
        <v>249</v>
      </c>
      <c r="B8" s="45" t="str">
        <f>VLOOKUP($A8,Para!$D$1:$E$996,2,FALSE)</f>
        <v>Okapi Aalst</v>
      </c>
      <c r="C8" s="50">
        <v>18108.14</v>
      </c>
    </row>
    <row r="9" spans="1:3" x14ac:dyDescent="0.25">
      <c r="A9" s="49">
        <v>253</v>
      </c>
      <c r="B9" s="45" t="str">
        <f>VLOOKUP($A9,Para!$D$1:$E$996,2,FALSE)</f>
        <v>Sobabee Zwijndrecht</v>
      </c>
      <c r="C9" s="50">
        <v>2699.93</v>
      </c>
    </row>
    <row r="10" spans="1:3" x14ac:dyDescent="0.25">
      <c r="A10" s="49">
        <v>261</v>
      </c>
      <c r="B10" s="45" t="str">
        <f>VLOOKUP($A10,Para!$D$1:$E$996,2,FALSE)</f>
        <v>Basket Midwest Izegem</v>
      </c>
      <c r="C10" s="50">
        <v>2242.8200000000002</v>
      </c>
    </row>
    <row r="11" spans="1:3" x14ac:dyDescent="0.25">
      <c r="A11" s="49">
        <v>267</v>
      </c>
      <c r="B11" s="45" t="str">
        <f>VLOOKUP($A11,Para!$D$1:$E$996,2,FALSE)</f>
        <v>Kon Sint-Truidense Basketbal (KSTBB)</v>
      </c>
      <c r="C11" s="50">
        <v>3196.09</v>
      </c>
    </row>
    <row r="12" spans="1:3" x14ac:dyDescent="0.25">
      <c r="A12" s="49">
        <v>296</v>
      </c>
      <c r="B12" s="45" t="str">
        <f>VLOOKUP($A12,Para!$D$1:$E$996,2,FALSE)</f>
        <v>Koninklijke Sint-Niklase Condors</v>
      </c>
      <c r="C12" s="50">
        <v>6313.92</v>
      </c>
    </row>
    <row r="13" spans="1:3" x14ac:dyDescent="0.25">
      <c r="A13" s="49">
        <v>314</v>
      </c>
      <c r="B13" s="45" t="str">
        <f>VLOOKUP($A13,Para!$D$1:$E$996,2,FALSE)</f>
        <v>Black Devils Vorst</v>
      </c>
      <c r="C13" s="50">
        <v>1139.58</v>
      </c>
    </row>
    <row r="14" spans="1:3" x14ac:dyDescent="0.25">
      <c r="A14" s="49">
        <v>320</v>
      </c>
      <c r="B14" s="45" t="str">
        <f>VLOOKUP($A14,Para!$D$1:$E$996,2,FALSE)</f>
        <v>Koninklijk Basket Team ION Waregem</v>
      </c>
      <c r="C14" s="50">
        <v>12272.06</v>
      </c>
    </row>
    <row r="15" spans="1:3" x14ac:dyDescent="0.25">
      <c r="A15" s="49">
        <v>405</v>
      </c>
      <c r="B15" s="45" t="str">
        <f>VLOOKUP($A15,Para!$D$1:$E$996,2,FALSE)</f>
        <v>Haantjes-D'Hondt Interieur-Oudenaarde</v>
      </c>
      <c r="C15" s="50">
        <v>1455.22</v>
      </c>
    </row>
    <row r="16" spans="1:3" x14ac:dyDescent="0.25">
      <c r="A16" s="49">
        <v>471</v>
      </c>
      <c r="B16" s="45" t="str">
        <f>VLOOKUP($A16,Para!$D$1:$E$996,2,FALSE)</f>
        <v>Tigers Halle</v>
      </c>
      <c r="C16" s="50">
        <v>3426.85</v>
      </c>
    </row>
    <row r="17" spans="1:3" x14ac:dyDescent="0.25">
      <c r="A17" s="49">
        <v>506</v>
      </c>
      <c r="B17" s="45" t="str">
        <f>VLOOKUP($A17,Para!$D$1:$E$996,2,FALSE)</f>
        <v>BC Lamett Deerlijk-Zwevegem</v>
      </c>
      <c r="C17" s="50">
        <v>5164.54</v>
      </c>
    </row>
    <row r="18" spans="1:3" x14ac:dyDescent="0.25">
      <c r="A18" s="49">
        <v>541</v>
      </c>
      <c r="B18" s="45" t="str">
        <f>VLOOKUP($A18,Para!$D$1:$E$996,2,FALSE)</f>
        <v>KBBC DMVD Wikings Kortrijk</v>
      </c>
      <c r="C18" s="50">
        <v>147.72</v>
      </c>
    </row>
    <row r="19" spans="1:3" x14ac:dyDescent="0.25">
      <c r="A19" s="49">
        <v>548</v>
      </c>
      <c r="B19" s="45" t="str">
        <f>VLOOKUP($A19,Para!$D$1:$E$996,2,FALSE)</f>
        <v>Koninklijke BBC Scheldejeugd Temse</v>
      </c>
      <c r="C19" s="50">
        <v>1649.68</v>
      </c>
    </row>
    <row r="20" spans="1:3" x14ac:dyDescent="0.25">
      <c r="A20" s="49">
        <v>552</v>
      </c>
      <c r="B20" s="45" t="str">
        <f>VLOOKUP($A20,Para!$D$1:$E$996,2,FALSE)</f>
        <v>Blue Rocks Ronse-Kluisbergen</v>
      </c>
      <c r="C20" s="50">
        <v>4680.3500000000004</v>
      </c>
    </row>
    <row r="21" spans="1:3" x14ac:dyDescent="0.25">
      <c r="A21" s="49">
        <v>570</v>
      </c>
      <c r="B21" s="45" t="str">
        <f>VLOOKUP($A21,Para!$D$1:$E$996,2,FALSE)</f>
        <v>Orly Hasselt</v>
      </c>
      <c r="C21" s="50">
        <v>798.58</v>
      </c>
    </row>
    <row r="22" spans="1:3" x14ac:dyDescent="0.25">
      <c r="A22" s="49">
        <v>592</v>
      </c>
      <c r="B22" s="45" t="str">
        <f>VLOOKUP($A22,Para!$D$1:$E$996,2,FALSE)</f>
        <v>KBGO Finexa Basket@Sea</v>
      </c>
      <c r="C22" s="50">
        <v>7949.08</v>
      </c>
    </row>
    <row r="23" spans="1:3" x14ac:dyDescent="0.25">
      <c r="A23" s="49">
        <v>660</v>
      </c>
      <c r="B23" s="45" t="str">
        <f>VLOOKUP($A23,Para!$D$1:$E$996,2,FALSE)</f>
        <v>2B|SAFE Tienen</v>
      </c>
      <c r="C23" s="50">
        <v>3053.18</v>
      </c>
    </row>
    <row r="24" spans="1:3" x14ac:dyDescent="0.25">
      <c r="A24" s="49">
        <v>667</v>
      </c>
      <c r="B24" s="45" t="str">
        <f>VLOOKUP($A24,Para!$D$1:$E$996,2,FALSE)</f>
        <v>BBC Lokeren</v>
      </c>
      <c r="C24" s="50">
        <v>1818.08</v>
      </c>
    </row>
    <row r="25" spans="1:3" x14ac:dyDescent="0.25">
      <c r="A25" s="49">
        <v>723</v>
      </c>
      <c r="B25" s="45" t="str">
        <f>VLOOKUP($A25,Para!$D$1:$E$996,2,FALSE)</f>
        <v>Insurea Kontich Wolves</v>
      </c>
      <c r="C25" s="50">
        <v>12035.5</v>
      </c>
    </row>
    <row r="26" spans="1:3" x14ac:dyDescent="0.25">
      <c r="A26" s="49">
        <v>736</v>
      </c>
      <c r="B26" s="45" t="str">
        <f>VLOOKUP($A26,Para!$D$1:$E$996,2,FALSE)</f>
        <v>BBC Helios SanoRice Zottegem</v>
      </c>
      <c r="C26" s="50">
        <v>3752.81</v>
      </c>
    </row>
    <row r="27" spans="1:3" x14ac:dyDescent="0.25">
      <c r="A27" s="49">
        <v>737</v>
      </c>
      <c r="B27" s="45" t="str">
        <f>VLOOKUP($A27,Para!$D$1:$E$996,2,FALSE)</f>
        <v>KB Oostende Bredene Basket@sea</v>
      </c>
      <c r="C27" s="50">
        <v>5159.22</v>
      </c>
    </row>
    <row r="28" spans="1:3" x14ac:dyDescent="0.25">
      <c r="A28" s="49">
        <v>785</v>
      </c>
      <c r="B28" s="45" t="str">
        <f>VLOOKUP($A28,Para!$D$1:$E$996,2,FALSE)</f>
        <v>LDP Donza</v>
      </c>
      <c r="C28" s="50">
        <v>12714.86</v>
      </c>
    </row>
    <row r="29" spans="1:3" x14ac:dyDescent="0.25">
      <c r="A29" s="49">
        <v>801</v>
      </c>
      <c r="B29" s="45" t="str">
        <f>VLOOKUP($A29,Para!$D$1:$E$996,2,FALSE)</f>
        <v>Koninklijke BBC Wezen-Vrienden Geraardsbergen</v>
      </c>
      <c r="C29" s="50">
        <v>3151.97</v>
      </c>
    </row>
    <row r="30" spans="1:3" x14ac:dyDescent="0.25">
      <c r="A30" s="49">
        <v>809</v>
      </c>
      <c r="B30" s="45" t="str">
        <f>VLOOKUP($A30,Para!$D$1:$E$996,2,FALSE)</f>
        <v>Rapid Raptors Langemark</v>
      </c>
      <c r="C30" s="50">
        <v>1120.1500000000001</v>
      </c>
    </row>
    <row r="31" spans="1:3" x14ac:dyDescent="0.25">
      <c r="A31" s="49">
        <v>811</v>
      </c>
      <c r="B31" s="45" t="str">
        <f>VLOOKUP($A31,Para!$D$1:$E$996,2,FALSE)</f>
        <v>Koninklijke BBC Oostkamp</v>
      </c>
      <c r="C31" s="50">
        <v>4749.59</v>
      </c>
    </row>
    <row r="32" spans="1:3" x14ac:dyDescent="0.25">
      <c r="A32" s="49">
        <v>816</v>
      </c>
      <c r="B32" s="45" t="str">
        <f>VLOOKUP($A32,Para!$D$1:$E$996,2,FALSE)</f>
        <v>KBBC Miners Beringen</v>
      </c>
      <c r="C32" s="50">
        <v>7118.29</v>
      </c>
    </row>
    <row r="33" spans="1:3" x14ac:dyDescent="0.25">
      <c r="A33" s="49">
        <v>837</v>
      </c>
      <c r="B33" s="45" t="str">
        <f>VLOOKUP($A33,Para!$D$1:$E$996,2,FALSE)</f>
        <v>Kon BBC De Panne vzw</v>
      </c>
      <c r="C33" s="50">
        <v>1888.01</v>
      </c>
    </row>
    <row r="34" spans="1:3" x14ac:dyDescent="0.25">
      <c r="A34" s="49">
        <v>844</v>
      </c>
      <c r="B34" s="45" t="str">
        <f>VLOOKUP($A34,Para!$D$1:$E$996,2,FALSE)</f>
        <v>Koninklijke Herentalse BBC</v>
      </c>
      <c r="C34" s="50">
        <v>47.48</v>
      </c>
    </row>
    <row r="35" spans="1:3" x14ac:dyDescent="0.25">
      <c r="A35" s="49">
        <v>853</v>
      </c>
      <c r="B35" s="45" t="str">
        <f>VLOOKUP($A35,Para!$D$1:$E$996,2,FALSE)</f>
        <v>KBBC Zolder vzw</v>
      </c>
      <c r="C35" s="50">
        <v>4308.5600000000004</v>
      </c>
    </row>
    <row r="36" spans="1:3" x14ac:dyDescent="0.25">
      <c r="A36" s="49">
        <v>908</v>
      </c>
      <c r="B36" s="45" t="str">
        <f>VLOOKUP($A36,Para!$D$1:$E$996,2,FALSE)</f>
        <v>BC Digiresto Knokke-Heist</v>
      </c>
      <c r="C36" s="50">
        <v>1684.69</v>
      </c>
    </row>
    <row r="37" spans="1:3" x14ac:dyDescent="0.25">
      <c r="A37" s="49">
        <v>936</v>
      </c>
      <c r="B37" s="45" t="str">
        <f>VLOOKUP($A37,Para!$D$1:$E$996,2,FALSE)</f>
        <v>Hasselt BT</v>
      </c>
      <c r="C37" s="50">
        <v>14113.62</v>
      </c>
    </row>
    <row r="38" spans="1:3" x14ac:dyDescent="0.25">
      <c r="A38" s="49">
        <v>954</v>
      </c>
      <c r="B38" s="45" t="str">
        <f>VLOOKUP($A38,Para!$D$1:$E$996,2,FALSE)</f>
        <v>Wytewa Roeselare</v>
      </c>
      <c r="C38" s="50">
        <v>3160.08</v>
      </c>
    </row>
    <row r="39" spans="1:3" x14ac:dyDescent="0.25">
      <c r="A39" s="49">
        <v>978</v>
      </c>
      <c r="B39" s="45" t="str">
        <f>VLOOKUP($A39,Para!$D$1:$E$996,2,FALSE)</f>
        <v>Basket Malle</v>
      </c>
      <c r="C39" s="50">
        <v>2270.39</v>
      </c>
    </row>
    <row r="40" spans="1:3" x14ac:dyDescent="0.25">
      <c r="A40" s="49">
        <v>979</v>
      </c>
      <c r="B40" s="45" t="str">
        <f>VLOOKUP($A40,Para!$D$1:$E$996,2,FALSE)</f>
        <v>Rozenbeka Oostrozebeke</v>
      </c>
      <c r="C40" s="50">
        <v>0</v>
      </c>
    </row>
    <row r="41" spans="1:3" x14ac:dyDescent="0.25">
      <c r="A41" s="49">
        <v>1009</v>
      </c>
      <c r="B41" s="45" t="str">
        <f>VLOOKUP($A41,Para!$D$1:$E$996,2,FALSE)</f>
        <v>Maccabi Antwerpen</v>
      </c>
      <c r="C41" s="50">
        <v>0</v>
      </c>
    </row>
    <row r="42" spans="1:3" x14ac:dyDescent="0.25">
      <c r="A42" s="49">
        <v>1029</v>
      </c>
      <c r="B42" s="45" t="str">
        <f>VLOOKUP($A42,Para!$D$1:$E$996,2,FALSE)</f>
        <v>Basketclub Red Sharks Koekelare</v>
      </c>
      <c r="C42" s="50">
        <v>1497.2</v>
      </c>
    </row>
    <row r="43" spans="1:3" x14ac:dyDescent="0.25">
      <c r="A43" s="49">
        <v>1061</v>
      </c>
      <c r="B43" s="45" t="str">
        <f>VLOOKUP($A43,Para!$D$1:$E$996,2,FALSE)</f>
        <v>BBC Gullegem</v>
      </c>
      <c r="C43" s="50">
        <v>1693.11</v>
      </c>
    </row>
    <row r="44" spans="1:3" x14ac:dyDescent="0.25">
      <c r="A44" s="49">
        <v>1068</v>
      </c>
      <c r="B44" s="45" t="str">
        <f>VLOOKUP($A44,Para!$D$1:$E$996,2,FALSE)</f>
        <v>Geranimo Bornem Basket</v>
      </c>
      <c r="C44" s="50">
        <v>2678.05</v>
      </c>
    </row>
    <row r="45" spans="1:3" x14ac:dyDescent="0.25">
      <c r="A45" s="49">
        <v>1086</v>
      </c>
      <c r="B45" s="45" t="str">
        <f>VLOOKUP($A45,Para!$D$1:$E$996,2,FALSE)</f>
        <v>BBC Optima Tessenderlo</v>
      </c>
      <c r="C45" s="50">
        <v>1557.43</v>
      </c>
    </row>
    <row r="46" spans="1:3" x14ac:dyDescent="0.25">
      <c r="A46" s="49">
        <v>1095</v>
      </c>
      <c r="B46" s="45" t="str">
        <f>VLOOKUP($A46,Para!$D$1:$E$996,2,FALSE)</f>
        <v>Koninklijke BBC Union Leopoldsburg</v>
      </c>
      <c r="C46" s="50">
        <v>5308.95</v>
      </c>
    </row>
    <row r="47" spans="1:3" x14ac:dyDescent="0.25">
      <c r="A47" s="49">
        <v>1114</v>
      </c>
      <c r="B47" s="45" t="str">
        <f>VLOOKUP($A47,Para!$D$1:$E$996,2,FALSE)</f>
        <v>Basket Club Groot Dilbeek</v>
      </c>
      <c r="C47" s="50">
        <v>1764.74</v>
      </c>
    </row>
    <row r="48" spans="1:3" x14ac:dyDescent="0.25">
      <c r="A48" s="49">
        <v>1123</v>
      </c>
      <c r="B48" s="45" t="str">
        <f>VLOOKUP($A48,Para!$D$1:$E$996,2,FALSE)</f>
        <v>Panters Baasrode</v>
      </c>
      <c r="C48" s="50">
        <v>2810.57</v>
      </c>
    </row>
    <row r="49" spans="1:3" x14ac:dyDescent="0.25">
      <c r="A49" s="49">
        <v>1124</v>
      </c>
      <c r="B49" s="45" t="str">
        <f>VLOOKUP($A49,Para!$D$1:$E$996,2,FALSE)</f>
        <v>BBC Wuitens Hamme</v>
      </c>
      <c r="C49" s="50">
        <v>530.79</v>
      </c>
    </row>
    <row r="50" spans="1:3" x14ac:dyDescent="0.25">
      <c r="A50" s="49">
        <v>1132</v>
      </c>
      <c r="B50" s="45" t="str">
        <f>VLOOKUP($A50,Para!$D$1:$E$996,2,FALSE)</f>
        <v>Fellows Legal Brokers Ekeren BBC</v>
      </c>
      <c r="C50" s="50">
        <v>5028.8999999999996</v>
      </c>
    </row>
    <row r="51" spans="1:3" x14ac:dyDescent="0.25">
      <c r="A51" s="49">
        <v>1150</v>
      </c>
      <c r="B51" s="45" t="str">
        <f>VLOOKUP($A51,Para!$D$1:$E$996,2,FALSE)</f>
        <v>Basket Sijsele</v>
      </c>
      <c r="C51" s="50">
        <v>6218.22</v>
      </c>
    </row>
    <row r="52" spans="1:3" x14ac:dyDescent="0.25">
      <c r="A52" s="49">
        <v>1165</v>
      </c>
      <c r="B52" s="45" t="str">
        <f>VLOOKUP($A52,Para!$D$1:$E$996,2,FALSE)</f>
        <v>Duffel K.B.B.C.</v>
      </c>
      <c r="C52" s="50">
        <v>2747.8</v>
      </c>
    </row>
    <row r="53" spans="1:3" x14ac:dyDescent="0.25">
      <c r="A53" s="49">
        <v>1170</v>
      </c>
      <c r="B53" s="45" t="str">
        <f>VLOOKUP($A53,Para!$D$1:$E$996,2,FALSE)</f>
        <v>B.C. Gems Diepenbeek</v>
      </c>
      <c r="C53" s="50">
        <v>1863.86</v>
      </c>
    </row>
    <row r="54" spans="1:3" x14ac:dyDescent="0.25">
      <c r="A54" s="49">
        <v>1173</v>
      </c>
      <c r="B54" s="45" t="str">
        <f>VLOOKUP($A54,Para!$D$1:$E$996,2,FALSE)</f>
        <v>Telstar B.B.C. Mechelen</v>
      </c>
      <c r="C54" s="50">
        <v>581.66999999999996</v>
      </c>
    </row>
    <row r="55" spans="1:3" x14ac:dyDescent="0.25">
      <c r="A55" s="49">
        <v>1184</v>
      </c>
      <c r="B55" s="45" t="str">
        <f>VLOOKUP($A55,Para!$D$1:$E$996,2,FALSE)</f>
        <v>Cosmo Genk BBC</v>
      </c>
      <c r="C55" s="50">
        <v>1499.83</v>
      </c>
    </row>
    <row r="56" spans="1:3" x14ac:dyDescent="0.25">
      <c r="A56" s="49">
        <v>1204</v>
      </c>
      <c r="B56" s="45" t="str">
        <f>VLOOKUP($A56,Para!$D$1:$E$996,2,FALSE)</f>
        <v>Basketbalclub Sint-Amands vzw</v>
      </c>
      <c r="C56" s="50">
        <v>2096.33</v>
      </c>
    </row>
    <row r="57" spans="1:3" x14ac:dyDescent="0.25">
      <c r="A57" s="49">
        <v>1206</v>
      </c>
      <c r="B57" s="45" t="str">
        <f>VLOOKUP($A57,Para!$D$1:$E$996,2,FALSE)</f>
        <v>BC Black Boys Erpe-Mere</v>
      </c>
      <c r="C57" s="50">
        <v>651.34</v>
      </c>
    </row>
    <row r="58" spans="1:3" x14ac:dyDescent="0.25">
      <c r="A58" s="49">
        <v>1207</v>
      </c>
      <c r="B58" s="45" t="str">
        <f>VLOOKUP($A58,Para!$D$1:$E$996,2,FALSE)</f>
        <v>Mibac Middelkerke</v>
      </c>
      <c r="C58" s="50">
        <v>1198.6099999999999</v>
      </c>
    </row>
    <row r="59" spans="1:3" x14ac:dyDescent="0.25">
      <c r="A59" s="49">
        <v>1210</v>
      </c>
      <c r="B59" s="45" t="str">
        <f>VLOOKUP($A59,Para!$D$1:$E$996,2,FALSE)</f>
        <v>Stella Artois Leuven Bears</v>
      </c>
      <c r="C59" s="50">
        <v>29229.49</v>
      </c>
    </row>
    <row r="60" spans="1:3" x14ac:dyDescent="0.25">
      <c r="A60" s="49">
        <v>1216</v>
      </c>
      <c r="B60" s="45" t="str">
        <f>VLOOKUP($A60,Para!$D$1:$E$996,2,FALSE)</f>
        <v>K. Vabco Mol BBC</v>
      </c>
      <c r="C60" s="50">
        <v>7384.59</v>
      </c>
    </row>
    <row r="61" spans="1:3" x14ac:dyDescent="0.25">
      <c r="A61" s="49">
        <v>1218</v>
      </c>
      <c r="B61" s="45" t="str">
        <f>VLOOKUP($A61,Para!$D$1:$E$996,2,FALSE)</f>
        <v>House Of Talents Kortrijk Spurs</v>
      </c>
      <c r="C61" s="50">
        <v>18891.330000000002</v>
      </c>
    </row>
    <row r="62" spans="1:3" x14ac:dyDescent="0.25">
      <c r="A62" s="49">
        <v>1220</v>
      </c>
      <c r="B62" s="45" t="str">
        <f>VLOOKUP($A62,Para!$D$1:$E$996,2,FALSE)</f>
        <v>The Tower Aalst</v>
      </c>
      <c r="C62" s="50">
        <v>0</v>
      </c>
    </row>
    <row r="63" spans="1:3" x14ac:dyDescent="0.25">
      <c r="A63" s="49">
        <v>1221</v>
      </c>
      <c r="B63" s="45" t="str">
        <f>VLOOKUP($A63,Para!$D$1:$E$996,2,FALSE)</f>
        <v>Basket Zonhoven</v>
      </c>
      <c r="C63" s="50">
        <v>1794.15</v>
      </c>
    </row>
    <row r="64" spans="1:3" x14ac:dyDescent="0.25">
      <c r="A64" s="49">
        <v>1223</v>
      </c>
      <c r="B64" s="45" t="str">
        <f>VLOOKUP($A64,Para!$D$1:$E$996,2,FALSE)</f>
        <v>BC Maasmechelen</v>
      </c>
      <c r="C64" s="50">
        <v>0</v>
      </c>
    </row>
    <row r="65" spans="1:3" x14ac:dyDescent="0.25">
      <c r="A65" s="49">
        <v>1250</v>
      </c>
      <c r="B65" s="45" t="str">
        <f>VLOOKUP($A65,Para!$D$1:$E$996,2,FALSE)</f>
        <v>Essense Esbac</v>
      </c>
      <c r="C65" s="50">
        <v>963.56</v>
      </c>
    </row>
    <row r="66" spans="1:3" x14ac:dyDescent="0.25">
      <c r="A66" s="49">
        <v>1251</v>
      </c>
      <c r="B66" s="45" t="str">
        <f>VLOOKUP($A66,Para!$D$1:$E$996,2,FALSE)</f>
        <v>Wibac BBC Sint-Eloois-Winkel</v>
      </c>
      <c r="C66" s="50">
        <v>142.03</v>
      </c>
    </row>
    <row r="67" spans="1:3" x14ac:dyDescent="0.25">
      <c r="A67" s="49">
        <v>1256</v>
      </c>
      <c r="B67" s="45" t="str">
        <f>VLOOKUP($A67,Para!$D$1:$E$996,2,FALSE)</f>
        <v>BBC Falco Gent</v>
      </c>
      <c r="C67" s="50">
        <v>8753.25</v>
      </c>
    </row>
    <row r="68" spans="1:3" x14ac:dyDescent="0.25">
      <c r="A68" s="49">
        <v>1273</v>
      </c>
      <c r="B68" s="45" t="str">
        <f>VLOOKUP($A68,Para!$D$1:$E$996,2,FALSE)</f>
        <v>Aartselaar BBC</v>
      </c>
      <c r="C68" s="50">
        <v>3190.14</v>
      </c>
    </row>
    <row r="69" spans="1:3" x14ac:dyDescent="0.25">
      <c r="A69" s="49">
        <v>1277</v>
      </c>
      <c r="B69" s="45" t="str">
        <f>VLOOKUP($A69,Para!$D$1:$E$996,2,FALSE)</f>
        <v>BBC Olympia Denderleeuw</v>
      </c>
      <c r="C69" s="50">
        <v>4007.22</v>
      </c>
    </row>
    <row r="70" spans="1:3" x14ac:dyDescent="0.25">
      <c r="A70" s="49">
        <v>1278</v>
      </c>
      <c r="B70" s="45" t="str">
        <f>VLOOKUP($A70,Para!$D$1:$E$996,2,FALSE)</f>
        <v>KBBC Sparta Laarne</v>
      </c>
      <c r="C70" s="50">
        <v>2792.55</v>
      </c>
    </row>
    <row r="71" spans="1:3" x14ac:dyDescent="0.25">
      <c r="A71" s="49">
        <v>1300</v>
      </c>
      <c r="B71" s="45" t="str">
        <f>VLOOKUP($A71,Para!$D$1:$E$996,2,FALSE)</f>
        <v>Peer BBC vzw</v>
      </c>
      <c r="C71" s="50">
        <v>382.32</v>
      </c>
    </row>
    <row r="72" spans="1:3" x14ac:dyDescent="0.25">
      <c r="A72" s="49">
        <v>1304</v>
      </c>
      <c r="B72" s="45" t="str">
        <f>VLOOKUP($A72,Para!$D$1:$E$996,2,FALSE)</f>
        <v>Red Vic Wilrijk</v>
      </c>
      <c r="C72" s="50">
        <v>7284.18</v>
      </c>
    </row>
    <row r="73" spans="1:3" x14ac:dyDescent="0.25">
      <c r="A73" s="49">
        <v>1310</v>
      </c>
      <c r="B73" s="45" t="str">
        <f>VLOOKUP($A73,Para!$D$1:$E$996,2,FALSE)</f>
        <v>Titans Basketball Bonheiden</v>
      </c>
      <c r="C73" s="50">
        <v>2284.42</v>
      </c>
    </row>
    <row r="74" spans="1:3" x14ac:dyDescent="0.25">
      <c r="A74" s="49">
        <v>1317</v>
      </c>
      <c r="B74" s="45" t="str">
        <f>VLOOKUP($A74,Para!$D$1:$E$996,2,FALSE)</f>
        <v>Silaba Zelzate</v>
      </c>
      <c r="C74" s="50">
        <v>401.58</v>
      </c>
    </row>
    <row r="75" spans="1:3" x14ac:dyDescent="0.25">
      <c r="A75" s="49">
        <v>1324</v>
      </c>
      <c r="B75" s="45" t="str">
        <f>VLOOKUP($A75,Para!$D$1:$E$996,2,FALSE)</f>
        <v>KBBC T&amp;T Turnhout</v>
      </c>
      <c r="C75" s="50">
        <v>6106.04</v>
      </c>
    </row>
    <row r="76" spans="1:3" x14ac:dyDescent="0.25">
      <c r="A76" s="49">
        <v>1332</v>
      </c>
      <c r="B76" s="45" t="str">
        <f>VLOOKUP($A76,Para!$D$1:$E$996,2,FALSE)</f>
        <v>Jong Edegem BBC</v>
      </c>
      <c r="C76" s="50">
        <v>557.1</v>
      </c>
    </row>
    <row r="77" spans="1:3" x14ac:dyDescent="0.25">
      <c r="A77" s="49">
        <v>1349</v>
      </c>
      <c r="B77" s="45" t="str">
        <f>VLOOKUP($A77,Para!$D$1:$E$996,2,FALSE)</f>
        <v>Bct Overijse</v>
      </c>
      <c r="C77" s="50">
        <v>2543.1</v>
      </c>
    </row>
    <row r="78" spans="1:3" x14ac:dyDescent="0.25">
      <c r="A78" s="49">
        <v>1351</v>
      </c>
      <c r="B78" s="45" t="str">
        <f>VLOOKUP($A78,Para!$D$1:$E$996,2,FALSE)</f>
        <v>BBC Croonen Lommel</v>
      </c>
      <c r="C78" s="50">
        <v>7682.91</v>
      </c>
    </row>
    <row r="79" spans="1:3" x14ac:dyDescent="0.25">
      <c r="A79" s="49">
        <v>1361</v>
      </c>
      <c r="B79" s="45" t="str">
        <f>VLOOKUP($A79,Para!$D$1:$E$996,2,FALSE)</f>
        <v>BBC Garage Wille Hansbeke</v>
      </c>
      <c r="C79" s="50">
        <v>759.44</v>
      </c>
    </row>
    <row r="80" spans="1:3" x14ac:dyDescent="0.25">
      <c r="A80" s="49">
        <v>1363</v>
      </c>
      <c r="B80" s="45" t="str">
        <f>VLOOKUP($A80,Para!$D$1:$E$996,2,FALSE)</f>
        <v>BBC De West-Hoek Zwevezele</v>
      </c>
      <c r="C80" s="50">
        <v>1980.2</v>
      </c>
    </row>
    <row r="81" spans="1:3" x14ac:dyDescent="0.25">
      <c r="A81" s="49">
        <v>1364</v>
      </c>
      <c r="B81" s="45" t="str">
        <f>VLOOKUP($A81,Para!$D$1:$E$996,2,FALSE)</f>
        <v>Alken BBC</v>
      </c>
      <c r="C81" s="50">
        <v>3613.36</v>
      </c>
    </row>
    <row r="82" spans="1:3" x14ac:dyDescent="0.25">
      <c r="A82" s="49">
        <v>1365</v>
      </c>
      <c r="B82" s="45" t="str">
        <f>VLOOKUP($A82,Para!$D$1:$E$996,2,FALSE)</f>
        <v>KBBC Bavi Gent</v>
      </c>
      <c r="C82" s="50">
        <v>3262.56</v>
      </c>
    </row>
    <row r="83" spans="1:3" x14ac:dyDescent="0.25">
      <c r="A83" s="49">
        <v>1366</v>
      </c>
      <c r="B83" s="45" t="str">
        <f>VLOOKUP($A83,Para!$D$1:$E$996,2,FALSE)</f>
        <v>e5 Sgolba Aalter</v>
      </c>
      <c r="C83" s="50">
        <v>3801.16</v>
      </c>
    </row>
    <row r="84" spans="1:3" x14ac:dyDescent="0.25">
      <c r="A84" s="49">
        <v>1372</v>
      </c>
      <c r="B84" s="45" t="str">
        <f>VLOOKUP($A84,Para!$D$1:$E$996,2,FALSE)</f>
        <v>L.S.V. Basket Landen</v>
      </c>
      <c r="C84" s="50">
        <v>1403.03</v>
      </c>
    </row>
    <row r="85" spans="1:3" x14ac:dyDescent="0.25">
      <c r="A85" s="49">
        <v>1389</v>
      </c>
      <c r="B85" s="45" t="str">
        <f>VLOOKUP($A85,Para!$D$1:$E$996,2,FALSE)</f>
        <v>Rucon Gembo Koninklijke basketbalclub Borgerhout</v>
      </c>
      <c r="C85" s="50">
        <v>13808.39</v>
      </c>
    </row>
    <row r="86" spans="1:3" x14ac:dyDescent="0.25">
      <c r="A86" s="49">
        <v>1392</v>
      </c>
      <c r="B86" s="45" t="str">
        <f>VLOOKUP($A86,Para!$D$1:$E$996,2,FALSE)</f>
        <v>KBBC Wasocub Waasmunster vzw</v>
      </c>
      <c r="C86" s="50">
        <v>226.59</v>
      </c>
    </row>
    <row r="87" spans="1:3" x14ac:dyDescent="0.25">
      <c r="A87" s="49">
        <v>1393</v>
      </c>
      <c r="B87" s="45" t="str">
        <f>VLOOKUP($A87,Para!$D$1:$E$996,2,FALSE)</f>
        <v>BBC Pelt</v>
      </c>
      <c r="C87" s="50">
        <v>809.71</v>
      </c>
    </row>
    <row r="88" spans="1:3" x14ac:dyDescent="0.25">
      <c r="A88" s="49">
        <v>1410</v>
      </c>
      <c r="B88" s="45" t="str">
        <f>VLOOKUP($A88,Para!$D$1:$E$996,2,FALSE)</f>
        <v>Clem Scherpenheuvel</v>
      </c>
      <c r="C88" s="50">
        <v>2670.49</v>
      </c>
    </row>
    <row r="89" spans="1:3" x14ac:dyDescent="0.25">
      <c r="A89" s="49">
        <v>1419</v>
      </c>
      <c r="B89" s="45" t="str">
        <f>VLOOKUP($A89,Para!$D$1:$E$996,2,FALSE)</f>
        <v>Betekom Bullets</v>
      </c>
      <c r="C89" s="50">
        <v>146.38999999999999</v>
      </c>
    </row>
    <row r="90" spans="1:3" x14ac:dyDescent="0.25">
      <c r="A90" s="49">
        <v>1422</v>
      </c>
      <c r="B90" s="45" t="str">
        <f>VLOOKUP($A90,Para!$D$1:$E$996,2,FALSE)</f>
        <v>Basket Willebroek</v>
      </c>
      <c r="C90" s="50">
        <v>2363.2399999999998</v>
      </c>
    </row>
    <row r="91" spans="1:3" x14ac:dyDescent="0.25">
      <c r="A91" s="49">
        <v>1438</v>
      </c>
      <c r="B91" s="45" t="str">
        <f>VLOOKUP($A91,Para!$D$1:$E$996,2,FALSE)</f>
        <v>Basket Lummen</v>
      </c>
      <c r="C91" s="50">
        <v>3989.29</v>
      </c>
    </row>
    <row r="92" spans="1:3" x14ac:dyDescent="0.25">
      <c r="A92" s="49">
        <v>1450</v>
      </c>
      <c r="B92" s="45" t="str">
        <f>VLOOKUP($A92,Para!$D$1:$E$996,2,FALSE)</f>
        <v>Elektrooghe Gembas Knesselare</v>
      </c>
      <c r="C92" s="50">
        <v>1110.5999999999999</v>
      </c>
    </row>
    <row r="93" spans="1:3" x14ac:dyDescent="0.25">
      <c r="A93" s="49">
        <v>1454</v>
      </c>
      <c r="B93" s="45" t="str">
        <f>VLOOKUP($A93,Para!$D$1:$E$996,2,FALSE)</f>
        <v>BBC Makeba Mariaburg Brasschaat</v>
      </c>
      <c r="C93" s="50">
        <v>1927.65</v>
      </c>
    </row>
    <row r="94" spans="1:3" x14ac:dyDescent="0.25">
      <c r="A94" s="49">
        <v>1468</v>
      </c>
      <c r="B94" s="45" t="str">
        <f>VLOOKUP($A94,Para!$D$1:$E$996,2,FALSE)</f>
        <v>KBBC Eksaarde</v>
      </c>
      <c r="C94" s="50">
        <v>465.2</v>
      </c>
    </row>
    <row r="95" spans="1:3" x14ac:dyDescent="0.25">
      <c r="A95" s="49">
        <v>1476</v>
      </c>
      <c r="B95" s="45" t="str">
        <f>VLOOKUP($A95,Para!$D$1:$E$996,2,FALSE)</f>
        <v>BBC Alsemberg</v>
      </c>
      <c r="C95" s="50">
        <v>129.12</v>
      </c>
    </row>
    <row r="96" spans="1:3" x14ac:dyDescent="0.25">
      <c r="A96" s="49">
        <v>1477</v>
      </c>
      <c r="B96" s="45" t="str">
        <f>VLOOKUP($A96,Para!$D$1:$E$996,2,FALSE)</f>
        <v>KBBC Okido Arendonk</v>
      </c>
      <c r="C96" s="50">
        <v>5841.34</v>
      </c>
    </row>
    <row r="97" spans="1:3" x14ac:dyDescent="0.25">
      <c r="A97" s="49">
        <v>1483</v>
      </c>
      <c r="B97" s="45" t="str">
        <f>VLOOKUP($A97,Para!$D$1:$E$996,2,FALSE)</f>
        <v>Nieuw Brabo Antwerpen</v>
      </c>
      <c r="C97" s="50">
        <v>2094.5100000000002</v>
      </c>
    </row>
    <row r="98" spans="1:3" x14ac:dyDescent="0.25">
      <c r="A98" s="49">
        <v>1484</v>
      </c>
      <c r="B98" s="45" t="str">
        <f>VLOOKUP($A98,Para!$D$1:$E$996,2,FALSE)</f>
        <v>Oxaco BBC Boechout</v>
      </c>
      <c r="C98" s="50">
        <v>15005.53</v>
      </c>
    </row>
    <row r="99" spans="1:3" x14ac:dyDescent="0.25">
      <c r="A99" s="49">
        <v>1485</v>
      </c>
      <c r="B99" s="45" t="str">
        <f>VLOOKUP($A99,Para!$D$1:$E$996,2,FALSE)</f>
        <v>Bilzerse BC</v>
      </c>
      <c r="C99" s="50">
        <v>376.98</v>
      </c>
    </row>
    <row r="100" spans="1:3" x14ac:dyDescent="0.25">
      <c r="A100" s="49">
        <v>1516</v>
      </c>
      <c r="B100" s="45" t="str">
        <f>VLOOKUP($A100,Para!$D$1:$E$996,2,FALSE)</f>
        <v>BBC Wervik</v>
      </c>
      <c r="C100" s="50">
        <v>831.63</v>
      </c>
    </row>
    <row r="101" spans="1:3" x14ac:dyDescent="0.25">
      <c r="A101" s="49">
        <v>1518</v>
      </c>
      <c r="B101" s="45" t="str">
        <f>VLOOKUP($A101,Para!$D$1:$E$996,2,FALSE)</f>
        <v>Guco Lier</v>
      </c>
      <c r="C101" s="50">
        <v>16554.09</v>
      </c>
    </row>
    <row r="102" spans="1:3" x14ac:dyDescent="0.25">
      <c r="A102" s="49">
        <v>1519</v>
      </c>
      <c r="B102" s="45" t="str">
        <f>VLOOKUP($A102,Para!$D$1:$E$996,2,FALSE)</f>
        <v>Dynamo Bertem</v>
      </c>
      <c r="C102" s="50">
        <v>2025.75</v>
      </c>
    </row>
    <row r="103" spans="1:3" x14ac:dyDescent="0.25">
      <c r="A103" s="49">
        <v>1526</v>
      </c>
      <c r="B103" s="45" t="str">
        <f>VLOOKUP($A103,Para!$D$1:$E$996,2,FALSE)</f>
        <v>Koninklijke Remant Basics Melsele-Beveren</v>
      </c>
      <c r="C103" s="50">
        <v>2855.05</v>
      </c>
    </row>
    <row r="104" spans="1:3" x14ac:dyDescent="0.25">
      <c r="A104" s="49">
        <v>1545</v>
      </c>
      <c r="B104" s="45" t="str">
        <f>VLOOKUP($A104,Para!$D$1:$E$996,2,FALSE)</f>
        <v>Jets Basket Zaventem</v>
      </c>
      <c r="C104" s="50">
        <v>1772.83</v>
      </c>
    </row>
    <row r="105" spans="1:3" x14ac:dyDescent="0.25">
      <c r="A105" s="49">
        <v>1571</v>
      </c>
      <c r="B105" s="45" t="str">
        <f>VLOOKUP($A105,Para!$D$1:$E$996,2,FALSE)</f>
        <v>Onderons Grembergen</v>
      </c>
      <c r="C105" s="50">
        <v>665.06</v>
      </c>
    </row>
    <row r="106" spans="1:3" x14ac:dyDescent="0.25">
      <c r="A106" s="49">
        <v>1580</v>
      </c>
      <c r="B106" s="45" t="str">
        <f>VLOOKUP($A106,Para!$D$1:$E$996,2,FALSE)</f>
        <v>BC Lede</v>
      </c>
      <c r="C106" s="50">
        <v>1261.21</v>
      </c>
    </row>
    <row r="107" spans="1:3" x14ac:dyDescent="0.25">
      <c r="A107" s="49">
        <v>1586</v>
      </c>
      <c r="B107" s="45" t="str">
        <f>VLOOKUP($A107,Para!$D$1:$E$996,2,FALSE)</f>
        <v>KBBC Vk Iebac Ieper</v>
      </c>
      <c r="C107" s="50">
        <v>1800.07</v>
      </c>
    </row>
    <row r="108" spans="1:3" x14ac:dyDescent="0.25">
      <c r="A108" s="49">
        <v>1596</v>
      </c>
      <c r="B108" s="45" t="str">
        <f>VLOOKUP($A108,Para!$D$1:$E$996,2,FALSE)</f>
        <v>KBBC Racing Brugge</v>
      </c>
      <c r="C108" s="50">
        <v>6510.2</v>
      </c>
    </row>
    <row r="109" spans="1:3" x14ac:dyDescent="0.25">
      <c r="A109" s="49">
        <v>1598</v>
      </c>
      <c r="B109" s="45" t="str">
        <f>VLOOKUP($A109,Para!$D$1:$E$996,2,FALSE)</f>
        <v>BBC Wobac Sint-Stevens-Woluwe</v>
      </c>
      <c r="C109" s="50">
        <v>0</v>
      </c>
    </row>
    <row r="110" spans="1:3" x14ac:dyDescent="0.25">
      <c r="A110" s="49">
        <v>1604</v>
      </c>
      <c r="B110" s="45" t="str">
        <f>VLOOKUP($A110,Para!$D$1:$E$996,2,FALSE)</f>
        <v>BBC Putte</v>
      </c>
      <c r="C110" s="50">
        <v>256.23</v>
      </c>
    </row>
    <row r="111" spans="1:3" x14ac:dyDescent="0.25">
      <c r="A111" s="49">
        <v>1616</v>
      </c>
      <c r="B111" s="45" t="str">
        <f>VLOOKUP($A111,Para!$D$1:$E$996,2,FALSE)</f>
        <v>S.K.Eternit Kapelle o/d Bos</v>
      </c>
      <c r="C111" s="50">
        <v>0</v>
      </c>
    </row>
    <row r="112" spans="1:3" x14ac:dyDescent="0.25">
      <c r="A112" s="49">
        <v>1634</v>
      </c>
      <c r="B112" s="45" t="str">
        <f>VLOOKUP($A112,Para!$D$1:$E$996,2,FALSE)</f>
        <v>BBC Schelle</v>
      </c>
      <c r="C112" s="50">
        <v>3354.8</v>
      </c>
    </row>
    <row r="113" spans="1:3" x14ac:dyDescent="0.25">
      <c r="A113" s="49">
        <v>1637</v>
      </c>
      <c r="B113" s="45" t="str">
        <f>VLOOKUP($A113,Para!$D$1:$E$996,2,FALSE)</f>
        <v>Hades Kiewit BBC</v>
      </c>
      <c r="C113" s="50">
        <v>5297.44</v>
      </c>
    </row>
    <row r="114" spans="1:3" x14ac:dyDescent="0.25">
      <c r="A114" s="49">
        <v>1640</v>
      </c>
      <c r="B114" s="45" t="str">
        <f>VLOOKUP($A114,Para!$D$1:$E$996,2,FALSE)</f>
        <v>Bobcat Wielsbeke</v>
      </c>
      <c r="C114" s="50">
        <v>93.25</v>
      </c>
    </row>
    <row r="115" spans="1:3" x14ac:dyDescent="0.25">
      <c r="A115" s="49">
        <v>1665</v>
      </c>
      <c r="B115" s="45" t="str">
        <f>VLOOKUP($A115,Para!$D$1:$E$996,2,FALSE)</f>
        <v>Nieuwerkerken</v>
      </c>
      <c r="C115" s="50">
        <v>9756.56</v>
      </c>
    </row>
    <row r="116" spans="1:3" x14ac:dyDescent="0.25">
      <c r="A116" s="49">
        <v>1674</v>
      </c>
      <c r="B116" s="45" t="str">
        <f>VLOOKUP($A116,Para!$D$1:$E$996,2,FALSE)</f>
        <v>Basketbalclub Campinia Dessel-Retie</v>
      </c>
      <c r="C116" s="50">
        <v>5229.46</v>
      </c>
    </row>
    <row r="117" spans="1:3" x14ac:dyDescent="0.25">
      <c r="A117" s="49">
        <v>1681</v>
      </c>
      <c r="B117" s="45" t="str">
        <f>VLOOKUP($A117,Para!$D$1:$E$996,2,FALSE)</f>
        <v>Gent-Oost Eagles</v>
      </c>
      <c r="C117" s="50">
        <v>8424.1</v>
      </c>
    </row>
    <row r="118" spans="1:3" x14ac:dyDescent="0.25">
      <c r="A118" s="49">
        <v>1682</v>
      </c>
      <c r="B118" s="45" t="str">
        <f>VLOOKUP($A118,Para!$D$1:$E$996,2,FALSE)</f>
        <v>Olympos Marke</v>
      </c>
      <c r="C118" s="50">
        <v>535.79999999999995</v>
      </c>
    </row>
    <row r="119" spans="1:3" x14ac:dyDescent="0.25">
      <c r="A119" s="49">
        <v>1685</v>
      </c>
      <c r="B119" s="45" t="str">
        <f>VLOOKUP($A119,Para!$D$1:$E$996,2,FALSE)</f>
        <v>TeleVoIP Zedelgem Lions</v>
      </c>
      <c r="C119" s="50">
        <v>256.31</v>
      </c>
    </row>
    <row r="120" spans="1:3" x14ac:dyDescent="0.25">
      <c r="A120" s="49">
        <v>1686</v>
      </c>
      <c r="B120" s="45" t="str">
        <f>VLOOKUP($A120,Para!$D$1:$E$996,2,FALSE)</f>
        <v>Olicsa Antwerpen</v>
      </c>
      <c r="C120" s="50">
        <v>9207.81</v>
      </c>
    </row>
    <row r="121" spans="1:3" x14ac:dyDescent="0.25">
      <c r="A121" s="49">
        <v>1691</v>
      </c>
      <c r="B121" s="45" t="str">
        <f>VLOOKUP($A121,Para!$D$1:$E$996,2,FALSE)</f>
        <v>BBC Koksijde</v>
      </c>
      <c r="C121" s="50">
        <v>1839.72</v>
      </c>
    </row>
    <row r="122" spans="1:3" x14ac:dyDescent="0.25">
      <c r="A122" s="49">
        <v>1692</v>
      </c>
      <c r="B122" s="45" t="str">
        <f>VLOOKUP($A122,Para!$D$1:$E$996,2,FALSE)</f>
        <v>BBC Berlaar</v>
      </c>
      <c r="C122" s="50">
        <v>213.93</v>
      </c>
    </row>
    <row r="123" spans="1:3" x14ac:dyDescent="0.25">
      <c r="A123" s="49">
        <v>1696</v>
      </c>
      <c r="B123" s="45" t="str">
        <f>VLOOKUP($A123,Para!$D$1:$E$996,2,FALSE)</f>
        <v>BC Asse-Ternat</v>
      </c>
      <c r="C123" s="50">
        <v>2990.71</v>
      </c>
    </row>
    <row r="124" spans="1:3" x14ac:dyDescent="0.25">
      <c r="A124" s="49">
        <v>1717</v>
      </c>
      <c r="B124" s="45" t="str">
        <f>VLOOKUP($A124,Para!$D$1:$E$996,2,FALSE)</f>
        <v>Tigers Evergem</v>
      </c>
      <c r="C124" s="50">
        <v>3110.39</v>
      </c>
    </row>
    <row r="125" spans="1:3" x14ac:dyDescent="0.25">
      <c r="A125" s="49">
        <v>1743</v>
      </c>
      <c r="B125" s="45" t="str">
        <f>VLOOKUP($A125,Para!$D$1:$E$996,2,FALSE)</f>
        <v>Basket Desselgem</v>
      </c>
      <c r="C125" s="50">
        <v>542.26</v>
      </c>
    </row>
    <row r="126" spans="1:3" x14ac:dyDescent="0.25">
      <c r="A126" s="49">
        <v>1744</v>
      </c>
      <c r="B126" s="45" t="str">
        <f>VLOOKUP($A126,Para!$D$1:$E$996,2,FALSE)</f>
        <v>Toyota Wouters Diest</v>
      </c>
      <c r="C126" s="50">
        <v>2335.84</v>
      </c>
    </row>
    <row r="127" spans="1:3" x14ac:dyDescent="0.25">
      <c r="A127" s="49">
        <v>1793</v>
      </c>
      <c r="B127" s="45" t="str">
        <f>VLOOKUP($A127,Para!$D$1:$E$996,2,FALSE)</f>
        <v>Thor Tervuren</v>
      </c>
      <c r="C127" s="50">
        <v>3171.34</v>
      </c>
    </row>
    <row r="128" spans="1:3" x14ac:dyDescent="0.25">
      <c r="A128" s="49">
        <v>1840</v>
      </c>
      <c r="B128" s="45" t="str">
        <f>VLOOKUP($A128,Para!$D$1:$E$996,2,FALSE)</f>
        <v>Zuiderkempen Diamonds</v>
      </c>
      <c r="C128" s="50">
        <v>2049.2600000000002</v>
      </c>
    </row>
    <row r="129" spans="1:3" x14ac:dyDescent="0.25">
      <c r="A129" s="49">
        <v>1852</v>
      </c>
      <c r="B129" s="45" t="str">
        <f>VLOOKUP($A129,Para!$D$1:$E$996,2,FALSE)</f>
        <v>BBC Geel</v>
      </c>
      <c r="C129" s="50">
        <v>4665.28</v>
      </c>
    </row>
    <row r="130" spans="1:3" x14ac:dyDescent="0.25">
      <c r="A130" s="49">
        <v>1862</v>
      </c>
      <c r="B130" s="45" t="str">
        <f>VLOOKUP($A130,Para!$D$1:$E$996,2,FALSE)</f>
        <v>BBC Assenede</v>
      </c>
      <c r="C130" s="50">
        <v>690.86</v>
      </c>
    </row>
    <row r="131" spans="1:3" x14ac:dyDescent="0.25">
      <c r="A131" s="49">
        <v>1863</v>
      </c>
      <c r="B131" s="45" t="str">
        <f>VLOOKUP($A131,Para!$D$1:$E$996,2,FALSE)</f>
        <v>Alfa 2000 Achel</v>
      </c>
      <c r="C131" s="50">
        <v>382.37</v>
      </c>
    </row>
    <row r="132" spans="1:3" x14ac:dyDescent="0.25">
      <c r="A132" s="49">
        <v>1888</v>
      </c>
      <c r="B132" s="45" t="str">
        <f>VLOOKUP($A132,Para!$D$1:$E$996,2,FALSE)</f>
        <v>GSG Aarschot</v>
      </c>
      <c r="C132" s="50">
        <v>4550.9799999999996</v>
      </c>
    </row>
    <row r="133" spans="1:3" x14ac:dyDescent="0.25">
      <c r="A133" s="49">
        <v>1896</v>
      </c>
      <c r="B133" s="45" t="str">
        <f>VLOOKUP($A133,Para!$D$1:$E$996,2,FALSE)</f>
        <v>BC Grimbergen</v>
      </c>
      <c r="C133" s="50">
        <v>6175.38</v>
      </c>
    </row>
    <row r="134" spans="1:3" x14ac:dyDescent="0.25">
      <c r="A134" s="49">
        <v>1911</v>
      </c>
      <c r="B134" s="45" t="str">
        <f>VLOOKUP($A134,Para!$D$1:$E$996,2,FALSE)</f>
        <v>Basket Poperinge</v>
      </c>
      <c r="C134" s="50">
        <v>1385.25</v>
      </c>
    </row>
    <row r="135" spans="1:3" x14ac:dyDescent="0.25">
      <c r="A135" s="49">
        <v>1916</v>
      </c>
      <c r="B135" s="45" t="str">
        <f>VLOOKUP($A135,Para!$D$1:$E$996,2,FALSE)</f>
        <v>BBC Haacht</v>
      </c>
      <c r="C135" s="50">
        <v>702.56</v>
      </c>
    </row>
    <row r="136" spans="1:3" x14ac:dyDescent="0.25">
      <c r="A136" s="49">
        <v>1963</v>
      </c>
      <c r="B136" s="45" t="str">
        <f>VLOOKUP($A136,Para!$D$1:$E$996,2,FALSE)</f>
        <v>A.C.J. Basket Brugge</v>
      </c>
      <c r="C136" s="50">
        <v>831.57</v>
      </c>
    </row>
    <row r="137" spans="1:3" x14ac:dyDescent="0.25">
      <c r="A137" s="49">
        <v>1972</v>
      </c>
      <c r="B137" s="45" t="str">
        <f>VLOOKUP($A137,Para!$D$1:$E$996,2,FALSE)</f>
        <v>BBC Baskas Kasterlee</v>
      </c>
      <c r="C137" s="50">
        <v>0</v>
      </c>
    </row>
    <row r="138" spans="1:3" x14ac:dyDescent="0.25">
      <c r="A138" s="49">
        <v>1989</v>
      </c>
      <c r="B138" s="45" t="str">
        <f>VLOOKUP($A138,Para!$D$1:$E$996,2,FALSE)</f>
        <v>Stevoort BBC</v>
      </c>
      <c r="C138" s="50">
        <v>4248.78</v>
      </c>
    </row>
    <row r="139" spans="1:3" x14ac:dyDescent="0.25">
      <c r="A139" s="49">
        <v>1996</v>
      </c>
      <c r="B139" s="45" t="str">
        <f>VLOOKUP($A139,Para!$D$1:$E$996,2,FALSE)</f>
        <v>BT Kortemark</v>
      </c>
      <c r="C139" s="50">
        <v>572.25</v>
      </c>
    </row>
    <row r="140" spans="1:3" x14ac:dyDescent="0.25">
      <c r="A140" s="49">
        <v>2002</v>
      </c>
      <c r="B140" s="45" t="str">
        <f>VLOOKUP($A140,Para!$D$1:$E$996,2,FALSE)</f>
        <v>BBC Lyra Nila Nijlen</v>
      </c>
      <c r="C140" s="50">
        <v>1591.79</v>
      </c>
    </row>
    <row r="141" spans="1:3" x14ac:dyDescent="0.25">
      <c r="A141" s="49">
        <v>2039</v>
      </c>
      <c r="B141" s="45" t="str">
        <f>VLOOKUP($A141,Para!$D$1:$E$996,2,FALSE)</f>
        <v>Basket Midwest All-in Garden Tielt</v>
      </c>
      <c r="C141" s="50">
        <v>1162.46</v>
      </c>
    </row>
    <row r="142" spans="1:3" x14ac:dyDescent="0.25">
      <c r="A142" s="49">
        <v>2046</v>
      </c>
      <c r="B142" s="45" t="str">
        <f>VLOOKUP($A142,Para!$D$1:$E$996,2,FALSE)</f>
        <v>BC Cobras Schoten-Brasschaat</v>
      </c>
      <c r="C142" s="50">
        <v>6970.92</v>
      </c>
    </row>
    <row r="143" spans="1:3" x14ac:dyDescent="0.25">
      <c r="A143" s="49">
        <v>2071</v>
      </c>
      <c r="B143" s="45" t="str">
        <f>VLOOKUP($A143,Para!$D$1:$E$996,2,FALSE)</f>
        <v>Bebita Eernegem</v>
      </c>
      <c r="C143" s="50">
        <v>632.62</v>
      </c>
    </row>
    <row r="144" spans="1:3" x14ac:dyDescent="0.25">
      <c r="A144" s="49">
        <v>2076</v>
      </c>
      <c r="B144" s="45" t="str">
        <f>VLOOKUP($A144,Para!$D$1:$E$996,2,FALSE)</f>
        <v>BBC Laakdal</v>
      </c>
      <c r="C144" s="50">
        <v>521.89</v>
      </c>
    </row>
    <row r="145" spans="1:3" x14ac:dyDescent="0.25">
      <c r="A145" s="49">
        <v>2089</v>
      </c>
      <c r="B145" s="45" t="str">
        <f>VLOOKUP($A145,Para!$D$1:$E$996,2,FALSE)</f>
        <v>BBC Wildcats Gavere</v>
      </c>
      <c r="C145" s="50">
        <v>434.23</v>
      </c>
    </row>
    <row r="146" spans="1:3" x14ac:dyDescent="0.25">
      <c r="A146" s="49">
        <v>2090</v>
      </c>
      <c r="B146" s="45" t="str">
        <f>VLOOKUP($A146,Para!$D$1:$E$996,2,FALSE)</f>
        <v>Wuustwezel BBC</v>
      </c>
      <c r="C146" s="50">
        <v>4184.43</v>
      </c>
    </row>
    <row r="147" spans="1:3" x14ac:dyDescent="0.25">
      <c r="A147" s="49">
        <v>2097</v>
      </c>
      <c r="B147" s="45" t="str">
        <f>VLOOKUP($A147,Para!$D$1:$E$996,2,FALSE)</f>
        <v>BC Opwijk</v>
      </c>
      <c r="C147" s="50">
        <v>2999.34</v>
      </c>
    </row>
    <row r="148" spans="1:3" x14ac:dyDescent="0.25">
      <c r="A148" s="49">
        <v>2174</v>
      </c>
      <c r="B148" s="45" t="str">
        <f>VLOOKUP($A148,Para!$D$1:$E$996,2,FALSE)</f>
        <v>BasKet Tongeren</v>
      </c>
      <c r="C148" s="50">
        <v>7150.05</v>
      </c>
    </row>
    <row r="149" spans="1:3" x14ac:dyDescent="0.25">
      <c r="A149" s="49">
        <v>2200</v>
      </c>
      <c r="B149" s="45" t="str">
        <f>VLOOKUP($A149,Para!$D$1:$E$996,2,FALSE)</f>
        <v>BC Streek Inn Vilvoorde</v>
      </c>
      <c r="C149" s="50">
        <v>738.18</v>
      </c>
    </row>
    <row r="150" spans="1:3" x14ac:dyDescent="0.25">
      <c r="A150" s="49">
        <v>2216</v>
      </c>
      <c r="B150" s="45" t="str">
        <f>VLOOKUP($A150,Para!$D$1:$E$996,2,FALSE)</f>
        <v>Baclo Lommel</v>
      </c>
      <c r="C150" s="50">
        <v>0</v>
      </c>
    </row>
    <row r="151" spans="1:3" x14ac:dyDescent="0.25">
      <c r="A151" s="49">
        <v>2219</v>
      </c>
      <c r="B151" s="45" t="str">
        <f>VLOOKUP($A151,Para!$D$1:$E$996,2,FALSE)</f>
        <v>Basket Stabroek</v>
      </c>
      <c r="C151" s="50">
        <v>2546.9299999999998</v>
      </c>
    </row>
    <row r="152" spans="1:3" x14ac:dyDescent="0.25">
      <c r="A152" s="49">
        <v>2237</v>
      </c>
      <c r="B152" s="45" t="str">
        <f>VLOOKUP($A152,Para!$D$1:$E$996,2,FALSE)</f>
        <v>Triton Leuven</v>
      </c>
      <c r="C152" s="50">
        <v>0</v>
      </c>
    </row>
    <row r="153" spans="1:3" x14ac:dyDescent="0.25">
      <c r="A153" s="49">
        <v>2238</v>
      </c>
      <c r="B153" s="45" t="str">
        <f>VLOOKUP($A153,Para!$D$1:$E$996,2,FALSE)</f>
        <v>Kangoeroes Basket Mechelen</v>
      </c>
      <c r="C153" s="50">
        <v>22598.799999999999</v>
      </c>
    </row>
    <row r="154" spans="1:3" x14ac:dyDescent="0.25">
      <c r="A154" s="49">
        <v>2288</v>
      </c>
      <c r="B154" s="45" t="str">
        <f>VLOOKUP($A154,Para!$D$1:$E$996,2,FALSE)</f>
        <v>BBC Coveco Niel</v>
      </c>
      <c r="C154" s="50">
        <v>2578.37</v>
      </c>
    </row>
    <row r="155" spans="1:3" x14ac:dyDescent="0.25">
      <c r="A155" s="49">
        <v>2294</v>
      </c>
      <c r="B155" s="45" t="str">
        <f>VLOOKUP($A155,Para!$D$1:$E$996,2,FALSE)</f>
        <v>Notre Dame Blue Tigers Leuven</v>
      </c>
      <c r="C155" s="50">
        <v>1596.67</v>
      </c>
    </row>
    <row r="156" spans="1:3" x14ac:dyDescent="0.25">
      <c r="A156" s="49">
        <v>2317</v>
      </c>
      <c r="B156" s="45" t="str">
        <f>VLOOKUP($A156,Para!$D$1:$E$996,2,FALSE)</f>
        <v>DBC Osiris Okapi Aalst</v>
      </c>
      <c r="C156" s="50">
        <v>837.91</v>
      </c>
    </row>
    <row r="157" spans="1:3" x14ac:dyDescent="0.25">
      <c r="A157" s="49">
        <v>2325</v>
      </c>
      <c r="B157" s="45" t="str">
        <f>VLOOKUP($A157,Para!$D$1:$E$996,2,FALSE)</f>
        <v>BBC Floorcouture Zoersel</v>
      </c>
      <c r="C157" s="50">
        <v>112.04</v>
      </c>
    </row>
    <row r="158" spans="1:3" x14ac:dyDescent="0.25">
      <c r="A158" s="49">
        <v>2328</v>
      </c>
      <c r="B158" s="45" t="str">
        <f>VLOOKUP($A158,Para!$D$1:$E$996,2,FALSE)</f>
        <v>Bbv Oedelem</v>
      </c>
      <c r="C158" s="50">
        <v>229.15</v>
      </c>
    </row>
    <row r="159" spans="1:3" x14ac:dyDescent="0.25">
      <c r="A159" s="49">
        <v>2331</v>
      </c>
      <c r="B159" s="45" t="str">
        <f>VLOOKUP($A159,Para!$D$1:$E$996,2,FALSE)</f>
        <v>BBC Rumst</v>
      </c>
      <c r="C159" s="50">
        <v>0</v>
      </c>
    </row>
    <row r="160" spans="1:3" x14ac:dyDescent="0.25">
      <c r="A160" s="49">
        <v>2388</v>
      </c>
      <c r="B160" s="45" t="str">
        <f>VLOOKUP($A160,Para!$D$1:$E$996,2,FALSE)</f>
        <v>Basket Meetjesland</v>
      </c>
      <c r="C160" s="50">
        <v>1603.24</v>
      </c>
    </row>
    <row r="161" spans="1:3" x14ac:dyDescent="0.25">
      <c r="A161" s="49">
        <v>2415</v>
      </c>
      <c r="B161" s="45" t="str">
        <f>VLOOKUP($A161,Para!$D$1:$E$996,2,FALSE)</f>
        <v>Black Sheep Diepenbeek</v>
      </c>
      <c r="C161" s="50">
        <v>0</v>
      </c>
    </row>
    <row r="162" spans="1:3" x14ac:dyDescent="0.25">
      <c r="A162" s="49">
        <v>2423</v>
      </c>
      <c r="B162" s="45" t="str">
        <f>VLOOKUP($A162,Para!$D$1:$E$996,2,FALSE)</f>
        <v>Merchtem Eagles</v>
      </c>
      <c r="C162" s="50">
        <v>1821.74</v>
      </c>
    </row>
    <row r="163" spans="1:3" x14ac:dyDescent="0.25">
      <c r="A163" s="49">
        <v>2432</v>
      </c>
      <c r="B163" s="45" t="str">
        <f>VLOOKUP($A163,Para!$D$1:$E$996,2,FALSE)</f>
        <v>BBC Musketiers Wommelgem</v>
      </c>
      <c r="C163" s="50">
        <v>1995.91</v>
      </c>
    </row>
    <row r="164" spans="1:3" x14ac:dyDescent="0.25">
      <c r="A164" s="49">
        <v>2453</v>
      </c>
      <c r="B164" s="45" t="str">
        <f>VLOOKUP($A164,Para!$D$1:$E$996,2,FALSE)</f>
        <v>BBC Groep Linden Oudenburg</v>
      </c>
      <c r="C164" s="50">
        <v>834.62</v>
      </c>
    </row>
    <row r="165" spans="1:3" x14ac:dyDescent="0.25">
      <c r="A165" s="49">
        <v>2462</v>
      </c>
      <c r="B165" s="45" t="str">
        <f>VLOOKUP($A165,Para!$D$1:$E$996,2,FALSE)</f>
        <v>BBC Houtem Redwolves</v>
      </c>
      <c r="C165" s="50">
        <v>4075.38</v>
      </c>
    </row>
    <row r="166" spans="1:3" x14ac:dyDescent="0.25">
      <c r="A166" s="49">
        <v>2464</v>
      </c>
      <c r="B166" s="45" t="str">
        <f>VLOOKUP($A166,Para!$D$1:$E$996,2,FALSE)</f>
        <v>Londerzeelse Dunkers</v>
      </c>
      <c r="C166" s="50">
        <v>523.62</v>
      </c>
    </row>
    <row r="167" spans="1:3" x14ac:dyDescent="0.25">
      <c r="A167" s="49">
        <v>2489</v>
      </c>
      <c r="B167" s="45" t="str">
        <f>VLOOKUP($A167,Para!$D$1:$E$996,2,FALSE)</f>
        <v>Titans Basketball Keerbergen</v>
      </c>
      <c r="C167" s="50">
        <v>198.31</v>
      </c>
    </row>
    <row r="168" spans="1:3" x14ac:dyDescent="0.25">
      <c r="A168" s="49">
        <v>2492</v>
      </c>
      <c r="B168" s="45" t="str">
        <f>VLOOKUP($A168,Para!$D$1:$E$996,2,FALSE)</f>
        <v>BBC CSS Outdoor Living Ninove</v>
      </c>
      <c r="C168" s="50">
        <v>3042.32</v>
      </c>
    </row>
    <row r="169" spans="1:3" x14ac:dyDescent="0.25">
      <c r="A169" s="49">
        <v>2494</v>
      </c>
      <c r="B169" s="45" t="str">
        <f>VLOOKUP($A169,Para!$D$1:$E$996,2,FALSE)</f>
        <v>B.C. Blue Stars Brugge</v>
      </c>
      <c r="C169" s="50">
        <v>1128.95</v>
      </c>
    </row>
    <row r="170" spans="1:3" x14ac:dyDescent="0.25">
      <c r="A170" s="49">
        <v>2498</v>
      </c>
      <c r="B170" s="45" t="str">
        <f>VLOOKUP($A170,Para!$D$1:$E$996,2,FALSE)</f>
        <v>BBC As</v>
      </c>
      <c r="C170" s="50">
        <v>773.51</v>
      </c>
    </row>
    <row r="171" spans="1:3" x14ac:dyDescent="0.25">
      <c r="A171" s="49">
        <v>2501</v>
      </c>
      <c r="B171" s="45" t="str">
        <f>VLOOKUP($A171,Para!$D$1:$E$996,2,FALSE)</f>
        <v>Edegemse Basketbalclub</v>
      </c>
      <c r="C171" s="50">
        <v>1291.73</v>
      </c>
    </row>
    <row r="172" spans="1:3" x14ac:dyDescent="0.25">
      <c r="A172" s="49">
        <v>2515</v>
      </c>
      <c r="B172" s="45" t="str">
        <f>VLOOKUP($A172,Para!$D$1:$E$996,2,FALSE)</f>
        <v>De Rode Leeuwen</v>
      </c>
      <c r="C172" s="50">
        <v>419.6</v>
      </c>
    </row>
    <row r="173" spans="1:3" x14ac:dyDescent="0.25">
      <c r="A173" s="49">
        <v>2527</v>
      </c>
      <c r="B173" s="45" t="str">
        <f>VLOOKUP($A173,Para!$D$1:$E$996,2,FALSE)</f>
        <v>BBC Bazel</v>
      </c>
      <c r="C173" s="50">
        <v>702.95</v>
      </c>
    </row>
    <row r="174" spans="1:3" x14ac:dyDescent="0.25">
      <c r="A174" s="49">
        <v>2551</v>
      </c>
      <c r="B174" s="45" t="str">
        <f>VLOOKUP($A174,Para!$D$1:$E$996,2,FALSE)</f>
        <v>Red Dragons Huldenberg</v>
      </c>
      <c r="C174" s="50">
        <v>126.62</v>
      </c>
    </row>
    <row r="175" spans="1:3" x14ac:dyDescent="0.25">
      <c r="A175" s="49">
        <v>2572</v>
      </c>
      <c r="B175" s="45" t="str">
        <f>VLOOKUP($A175,Para!$D$1:$E$996,2,FALSE)</f>
        <v>Vriendenhof Walem</v>
      </c>
      <c r="C175" s="50">
        <v>0</v>
      </c>
    </row>
    <row r="176" spans="1:3" x14ac:dyDescent="0.25">
      <c r="A176" s="49">
        <v>2575</v>
      </c>
      <c r="B176" s="45" t="str">
        <f>VLOOKUP($A176,Para!$D$1:$E$996,2,FALSE)</f>
        <v>BBC Hotshots Destelbergen</v>
      </c>
      <c r="C176" s="50">
        <v>0</v>
      </c>
    </row>
    <row r="177" spans="1:3" x14ac:dyDescent="0.25">
      <c r="A177" s="49">
        <v>2580</v>
      </c>
      <c r="B177" s="45" t="str">
        <f>VLOOKUP($A177,Para!$D$1:$E$996,2,FALSE)</f>
        <v>Dino Brussels</v>
      </c>
      <c r="C177" s="50">
        <v>864.59</v>
      </c>
    </row>
    <row r="178" spans="1:3" x14ac:dyDescent="0.25">
      <c r="A178" s="49">
        <v>2594</v>
      </c>
      <c r="B178" s="45" t="str">
        <f>VLOOKUP($A178,Para!$D$1:$E$996,2,FALSE)</f>
        <v>Jeugdbasket Scaldis Zwevegem</v>
      </c>
      <c r="C178" s="50">
        <v>384.05</v>
      </c>
    </row>
    <row r="179" spans="1:3" x14ac:dyDescent="0.25">
      <c r="A179" s="49">
        <v>2595</v>
      </c>
      <c r="B179" s="45" t="str">
        <f>VLOOKUP($A179,Para!$D$1:$E$996,2,FALSE)</f>
        <v>Amon Jeugd Gentson</v>
      </c>
      <c r="C179" s="50">
        <v>8962.0300000000007</v>
      </c>
    </row>
    <row r="180" spans="1:3" x14ac:dyDescent="0.25">
      <c r="A180" s="49">
        <v>2598</v>
      </c>
      <c r="B180" s="45" t="str">
        <f>VLOOKUP($A180,Para!$D$1:$E$996,2,FALSE)</f>
        <v>KYD Kortenberg Young Devils</v>
      </c>
      <c r="C180" s="50">
        <v>648.11</v>
      </c>
    </row>
    <row r="181" spans="1:3" x14ac:dyDescent="0.25">
      <c r="A181" s="49">
        <v>2599</v>
      </c>
      <c r="B181" s="45" t="str">
        <f>VLOOKUP($A181,Para!$D$1:$E$996,2,FALSE)</f>
        <v>Femina Habac Sint-Truiden</v>
      </c>
      <c r="C181" s="50">
        <v>426.45</v>
      </c>
    </row>
    <row r="182" spans="1:3" x14ac:dyDescent="0.25">
      <c r="A182" s="49">
        <v>2602</v>
      </c>
      <c r="B182" s="45" t="str">
        <f>VLOOKUP($A182,Para!$D$1:$E$996,2,FALSE)</f>
        <v>Basket Houthalen</v>
      </c>
      <c r="C182" s="50">
        <v>1528.38</v>
      </c>
    </row>
    <row r="183" spans="1:3" x14ac:dyDescent="0.25">
      <c r="A183" s="49">
        <v>2610</v>
      </c>
      <c r="B183" s="45" t="str">
        <f>VLOOKUP($A183,Para!$D$1:$E$996,2,FALSE)</f>
        <v>Boortmeerbeek &amp; Berg Bulldogs</v>
      </c>
      <c r="C183" s="50">
        <v>970.61</v>
      </c>
    </row>
    <row r="184" spans="1:3" x14ac:dyDescent="0.25">
      <c r="A184" s="49">
        <v>2614</v>
      </c>
      <c r="B184" s="45" t="str">
        <f>VLOOKUP($A184,Para!$D$1:$E$996,2,FALSE)</f>
        <v>Basket SKT Ieper</v>
      </c>
      <c r="C184" s="50">
        <v>18078.34</v>
      </c>
    </row>
    <row r="185" spans="1:3" x14ac:dyDescent="0.25">
      <c r="A185" s="49">
        <v>2626</v>
      </c>
      <c r="B185" s="45" t="str">
        <f>VLOOKUP($A185,Para!$D$1:$E$996,2,FALSE)</f>
        <v>Carrefour Market Basket Blankenberge</v>
      </c>
      <c r="C185" s="50">
        <v>2478.75</v>
      </c>
    </row>
    <row r="186" spans="1:3" x14ac:dyDescent="0.25">
      <c r="A186" s="49">
        <v>5002</v>
      </c>
      <c r="B186" s="45" t="str">
        <f>VLOOKUP($A186,Para!$D$1:$E$996,2,FALSE)</f>
        <v>Willibies Antwerpen</v>
      </c>
      <c r="C186" s="50">
        <v>1587.27</v>
      </c>
    </row>
    <row r="187" spans="1:3" x14ac:dyDescent="0.25">
      <c r="A187" s="49">
        <v>5004</v>
      </c>
      <c r="B187" s="45" t="str">
        <f>VLOOKUP($A187,Para!$D$1:$E$996,2,FALSE)</f>
        <v>Avanti Brugge Dames</v>
      </c>
      <c r="C187" s="50">
        <v>2020.19</v>
      </c>
    </row>
    <row r="188" spans="1:3" x14ac:dyDescent="0.25">
      <c r="A188" s="49">
        <v>5005</v>
      </c>
      <c r="B188" s="45" t="str">
        <f>VLOOKUP($A188,Para!$D$1:$E$996,2,FALSE)</f>
        <v>Basket Groot Zemst</v>
      </c>
      <c r="C188" s="50">
        <v>864.85</v>
      </c>
    </row>
    <row r="189" spans="1:3" x14ac:dyDescent="0.25">
      <c r="A189" s="49">
        <v>5007</v>
      </c>
      <c r="B189" s="45" t="str">
        <f>VLOOKUP($A189,Para!$D$1:$E$996,2,FALSE)</f>
        <v>BC Delrue JP Oostende</v>
      </c>
      <c r="C189" s="50">
        <v>0</v>
      </c>
    </row>
    <row r="190" spans="1:3" x14ac:dyDescent="0.25">
      <c r="A190" s="49">
        <v>5009</v>
      </c>
      <c r="B190" s="45" t="str">
        <f>VLOOKUP($A190,Para!$D$1:$E$996,2,FALSE)</f>
        <v>Koninklijke Basket Avelgem</v>
      </c>
      <c r="C190" s="50">
        <v>481.6</v>
      </c>
    </row>
    <row r="191" spans="1:3" x14ac:dyDescent="0.25">
      <c r="A191" s="49">
        <v>5010</v>
      </c>
      <c r="B191" s="45" t="str">
        <f>VLOOKUP($A191,Para!$D$1:$E$996,2,FALSE)</f>
        <v>Fenics Leuven BBC</v>
      </c>
      <c r="C191" s="50">
        <v>0</v>
      </c>
    </row>
    <row r="192" spans="1:3" x14ac:dyDescent="0.25">
      <c r="A192" s="49">
        <v>5014</v>
      </c>
      <c r="B192" s="45" t="str">
        <f>VLOOKUP($A192,Para!$D$1:$E$996,2,FALSE)</f>
        <v>BBC Feniks Futuria Gent</v>
      </c>
      <c r="C192" s="50">
        <v>0</v>
      </c>
    </row>
    <row r="193" spans="1:3" x14ac:dyDescent="0.25">
      <c r="A193" s="49">
        <v>5015</v>
      </c>
      <c r="B193" s="45" t="str">
        <f>VLOOKUP($A193,Para!$D$1:$E$996,2,FALSE)</f>
        <v>Hageland United</v>
      </c>
      <c r="C193" s="50">
        <v>340.22</v>
      </c>
    </row>
    <row r="194" spans="1:3" x14ac:dyDescent="0.25">
      <c r="A194" s="49">
        <v>5017</v>
      </c>
      <c r="B194" s="45" t="str">
        <f>VLOOKUP($A194,Para!$D$1:$E$996,2,FALSE)</f>
        <v>Bavi Vilvoorde</v>
      </c>
      <c r="C194" s="50">
        <v>7525.14</v>
      </c>
    </row>
    <row r="195" spans="1:3" x14ac:dyDescent="0.25">
      <c r="A195" s="49">
        <v>5018</v>
      </c>
      <c r="B195" s="45" t="str">
        <f>VLOOKUP($A195,Para!$D$1:$E$996,2,FALSE)</f>
        <v>BBC P Heuvelland</v>
      </c>
      <c r="C195" s="50">
        <v>483.98</v>
      </c>
    </row>
    <row r="196" spans="1:3" x14ac:dyDescent="0.25">
      <c r="A196" s="49">
        <v>5021</v>
      </c>
      <c r="B196" s="45" t="str">
        <f>VLOOKUP($A196,Para!$D$1:$E$996,2,FALSE)</f>
        <v>Molenbeek Rebels Basketball</v>
      </c>
      <c r="C196" s="50">
        <v>292.27</v>
      </c>
    </row>
    <row r="197" spans="1:3" x14ac:dyDescent="0.25">
      <c r="A197" s="49">
        <v>5022</v>
      </c>
      <c r="B197" s="45" t="str">
        <f>VLOOKUP($A197,Para!$D$1:$E$996,2,FALSE)</f>
        <v>Holstra WINGS Wevelgem-Moorsele</v>
      </c>
      <c r="C197" s="50">
        <v>4497.62</v>
      </c>
    </row>
    <row r="198" spans="1:3" x14ac:dyDescent="0.25">
      <c r="A198" s="49">
        <v>5025</v>
      </c>
      <c r="B198" s="45" t="str">
        <f>VLOOKUP($A198,Para!$D$1:$E$996,2,FALSE)</f>
        <v>Bree Basket</v>
      </c>
      <c r="C198" s="50">
        <v>5340.62</v>
      </c>
    </row>
    <row r="199" spans="1:3" x14ac:dyDescent="0.25">
      <c r="A199" s="49">
        <v>5028</v>
      </c>
      <c r="B199" s="45" t="str">
        <f>VLOOKUP($A199,Para!$D$1:$E$996,2,FALSE)</f>
        <v>Elite Academy Antwerp</v>
      </c>
      <c r="C199" s="50">
        <v>750.14</v>
      </c>
    </row>
    <row r="200" spans="1:3" x14ac:dyDescent="0.25">
      <c r="A200" s="49">
        <v>5030</v>
      </c>
      <c r="B200" s="45" t="str">
        <f>VLOOKUP($A200,Para!$D$1:$E$996,2,FALSE)</f>
        <v>BBC Erembodegem</v>
      </c>
      <c r="C200" s="50">
        <v>500.38</v>
      </c>
    </row>
    <row r="201" spans="1:3" x14ac:dyDescent="0.25">
      <c r="A201" s="49">
        <v>5031</v>
      </c>
      <c r="B201" s="45" t="str">
        <f>VLOOKUP($A201,Para!$D$1:$E$996,2,FALSE)</f>
        <v>BBC Zulte-Leiestreek</v>
      </c>
      <c r="C201" s="50">
        <v>160.71</v>
      </c>
    </row>
    <row r="202" spans="1:3" x14ac:dyDescent="0.25">
      <c r="A202" s="49">
        <v>5032</v>
      </c>
      <c r="B202" s="45" t="str">
        <f>VLOOKUP($A202,Para!$D$1:$E$996,2,FALSE)</f>
        <v>BC Vagant Kortrijk</v>
      </c>
      <c r="C202" s="50">
        <v>0</v>
      </c>
    </row>
    <row r="203" spans="1:3" x14ac:dyDescent="0.25">
      <c r="A203" s="49">
        <v>5035</v>
      </c>
      <c r="B203" s="45" t="str">
        <f>VLOOKUP($A203,Para!$D$1:$E$996,2,FALSE)</f>
        <v>Hubo Limburg United</v>
      </c>
      <c r="C203" s="50">
        <v>11264.66</v>
      </c>
    </row>
    <row r="204" spans="1:3" x14ac:dyDescent="0.25">
      <c r="A204" s="49">
        <v>5036</v>
      </c>
      <c r="B204" s="45" t="str">
        <f>VLOOKUP($A204,Para!$D$1:$E$996,2,FALSE)</f>
        <v>WIZ Basket Leuven</v>
      </c>
      <c r="C204" s="50">
        <v>0</v>
      </c>
    </row>
    <row r="205" spans="1:3" x14ac:dyDescent="0.25">
      <c r="A205" s="49">
        <v>5038</v>
      </c>
      <c r="B205" s="45" t="str">
        <f>VLOOKUP($A205,Para!$D$1:$E$996,2,FALSE)</f>
        <v>Basketbal Club Vikings Lede</v>
      </c>
      <c r="C205" s="50">
        <v>0</v>
      </c>
    </row>
    <row r="206" spans="1:3" x14ac:dyDescent="0.25">
      <c r="A206" s="49">
        <v>5039</v>
      </c>
      <c r="B206" s="45" t="str">
        <f>VLOOKUP($A206,Para!$D$1:$E$996,2,FALSE)</f>
        <v>Phantoms Basket Boom</v>
      </c>
      <c r="C206" s="50">
        <v>3906.93</v>
      </c>
    </row>
    <row r="207" spans="1:3" x14ac:dyDescent="0.25">
      <c r="A207" s="49">
        <v>5041</v>
      </c>
      <c r="B207" s="45" t="str">
        <f>VLOOKUP($A207,Para!$D$1:$E$996,2,FALSE)</f>
        <v>Antwerp Wolf Pack</v>
      </c>
      <c r="C207" s="50">
        <v>0</v>
      </c>
    </row>
    <row r="208" spans="1:3" x14ac:dyDescent="0.25">
      <c r="A208" s="49">
        <v>5042</v>
      </c>
      <c r="B208" s="45" t="str">
        <f>VLOOKUP($A208,Para!$D$1:$E$996,2,FALSE)</f>
        <v>Strombeek Beavers Wemmel Basket Club</v>
      </c>
      <c r="C208" s="50">
        <v>11.93</v>
      </c>
    </row>
    <row r="209" spans="1:3" x14ac:dyDescent="0.25">
      <c r="A209" s="41">
        <v>5048</v>
      </c>
      <c r="B209" s="45" t="str">
        <f>VLOOKUP($A209,Para!$D$1:$E$996,2,FALSE)</f>
        <v>BBC Lions Gent</v>
      </c>
      <c r="C209" s="50">
        <v>0</v>
      </c>
    </row>
    <row r="210" spans="1:3" x14ac:dyDescent="0.25">
      <c r="A210" s="41">
        <v>5049</v>
      </c>
      <c r="B210" s="45" t="str">
        <f>VLOOKUP($A210,Para!$D$1:$E$996,2,FALSE)</f>
        <v>Avanti Brugge 2015</v>
      </c>
      <c r="C210" s="50">
        <v>413.87</v>
      </c>
    </row>
    <row r="211" spans="1:3" x14ac:dyDescent="0.25">
      <c r="A211" s="41">
        <v>5050</v>
      </c>
      <c r="B211" s="45" t="str">
        <f>VLOOKUP($A211,Para!$D$1:$E$996,2,FALSE)</f>
        <v>Hove Rabbits</v>
      </c>
      <c r="C211" s="50">
        <v>0</v>
      </c>
    </row>
    <row r="212" spans="1:3" x14ac:dyDescent="0.25">
      <c r="A212" s="63">
        <v>5055</v>
      </c>
      <c r="B212" s="45" t="str">
        <f>VLOOKUP($A212,Para!$D$1:$E$996,2,FALSE)</f>
        <v>BC Lions Genk</v>
      </c>
      <c r="C212" s="62">
        <v>0</v>
      </c>
    </row>
    <row r="213" spans="1:3" x14ac:dyDescent="0.25">
      <c r="A213" s="49">
        <v>5057</v>
      </c>
      <c r="B213" s="45" t="str">
        <f>VLOOKUP($A213,Para!$D$1:$E$996,2,FALSE)</f>
        <v>Helchteren 2020</v>
      </c>
      <c r="C213" s="50">
        <v>0</v>
      </c>
    </row>
    <row r="214" spans="1:3" x14ac:dyDescent="0.25">
      <c r="A214" s="49">
        <v>5058</v>
      </c>
      <c r="B214" s="45" t="str">
        <f>VLOOKUP($A214,Para!$D$1:$E$996,2,FALSE)</f>
        <v>B-Ballers Diksmuide</v>
      </c>
      <c r="C214" s="50">
        <v>0</v>
      </c>
    </row>
    <row r="215" spans="1:3" x14ac:dyDescent="0.25">
      <c r="A215" s="49">
        <v>5060</v>
      </c>
      <c r="B215" s="45" t="str">
        <f>VLOOKUP($A215,Para!$D$1:$E$996,2,FALSE)</f>
        <v>Torhout Lions</v>
      </c>
      <c r="C215" s="50">
        <v>0</v>
      </c>
    </row>
    <row r="216" spans="1:3" x14ac:dyDescent="0.25">
      <c r="A216" s="49">
        <v>5061</v>
      </c>
      <c r="B216" s="45" t="str">
        <f>VLOOKUP($A216,Para!$D$1:$E$996,2,FALSE)</f>
        <v>BT Lauwe</v>
      </c>
      <c r="C216" s="50">
        <v>0</v>
      </c>
    </row>
    <row r="217" spans="1:3" x14ac:dyDescent="0.25">
      <c r="A217" s="49">
        <v>5064</v>
      </c>
      <c r="B217" s="45" t="str">
        <f>VLOOKUP($A217,Para!$D$1:$E$996,2,FALSE)</f>
        <v>BBC Vesting Denderleeuw</v>
      </c>
      <c r="C217" s="50">
        <v>0</v>
      </c>
    </row>
    <row r="218" spans="1:3" x14ac:dyDescent="0.25">
      <c r="A218" s="49">
        <v>5065</v>
      </c>
      <c r="B218" s="45" t="str">
        <f>VLOOKUP($A218,Para!$D$1:$E$996,2,FALSE)</f>
        <v>BC Polaris Brussel</v>
      </c>
      <c r="C218" s="50">
        <v>0</v>
      </c>
    </row>
    <row r="219" spans="1:3" x14ac:dyDescent="0.25">
      <c r="A219" s="49">
        <v>5066</v>
      </c>
      <c r="B219" s="45" t="str">
        <f>VLOOKUP($A219,Para!$D$1:$E$996,2,FALSE)</f>
        <v>BC Molenbeek</v>
      </c>
      <c r="C219" s="50">
        <v>0</v>
      </c>
    </row>
    <row r="220" spans="1:3" x14ac:dyDescent="0.25">
      <c r="A220" s="49">
        <v>5068</v>
      </c>
      <c r="B220" s="45" t="str">
        <f>VLOOKUP($A220,Para!$D$1:$E$996,2,FALSE)</f>
        <v>BBC 2070 Zwijndrecht</v>
      </c>
      <c r="C220" s="50">
        <v>0</v>
      </c>
    </row>
    <row r="221" spans="1:3" x14ac:dyDescent="0.25">
      <c r="A221" s="49">
        <v>5069</v>
      </c>
      <c r="B221" s="45" t="str">
        <f>VLOOKUP($A221,Para!$D$1:$E$996,2,FALSE)</f>
        <v>ALL4ONE Basketbal Menen</v>
      </c>
      <c r="C221" s="50">
        <v>0</v>
      </c>
    </row>
    <row r="222" spans="1:3" x14ac:dyDescent="0.25">
      <c r="A222" s="49">
        <v>5070</v>
      </c>
      <c r="B222" s="45" t="str">
        <f>VLOOKUP($A222,Para!$D$1:$E$996,2,FALSE)</f>
        <v>Elite Overtime Brussels</v>
      </c>
      <c r="C222" s="50">
        <v>0</v>
      </c>
    </row>
  </sheetData>
  <autoFilter ref="A1:C209" xr:uid="{5EDB62D0-8923-4B7F-AD22-CECF6CBA9D3B}"/>
  <conditionalFormatting sqref="A213:A222">
    <cfRule type="expression" dxfId="1" priority="1" stopIfTrue="1">
      <formula>$B213&lt;&gt;#REF!</formula>
    </cfRule>
  </conditionalFormatting>
  <conditionalFormatting sqref="A2:B2 A3:A208 B3:B222">
    <cfRule type="expression" dxfId="0" priority="4" stopIfTrue="1">
      <formula>$B2&lt;&gt;#REF!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0E94E831CB44BAC7632F206274AB7" ma:contentTypeVersion="18" ma:contentTypeDescription="Een nieuw document maken." ma:contentTypeScope="" ma:versionID="93c8370cbac02f04fc4882c7c3f7c14e">
  <xsd:schema xmlns:xsd="http://www.w3.org/2001/XMLSchema" xmlns:xs="http://www.w3.org/2001/XMLSchema" xmlns:p="http://schemas.microsoft.com/office/2006/metadata/properties" xmlns:ns2="9e2c19ec-953b-4033-aade-c9ca93df97e1" xmlns:ns3="904e07e5-a077-43b5-b811-303e5b3b2731" targetNamespace="http://schemas.microsoft.com/office/2006/metadata/properties" ma:root="true" ma:fieldsID="7698432caa2bf44849fe988cbf1f064e" ns2:_="" ns3:_="">
    <xsd:import namespace="9e2c19ec-953b-4033-aade-c9ca93df97e1"/>
    <xsd:import namespace="904e07e5-a077-43b5-b811-303e5b3b27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c19ec-953b-4033-aade-c9ca93df9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01d00f1a-0d05-4f99-bac9-1bd0c79d3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e07e5-a077-43b5-b811-303e5b3b273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f2d8786-5411-4dce-b00c-e180c1bdce47}" ma:internalName="TaxCatchAll" ma:showField="CatchAllData" ma:web="904e07e5-a077-43b5-b811-303e5b3b27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2c19ec-953b-4033-aade-c9ca93df97e1">
      <Terms xmlns="http://schemas.microsoft.com/office/infopath/2007/PartnerControls"/>
    </lcf76f155ced4ddcb4097134ff3c332f>
    <TaxCatchAll xmlns="904e07e5-a077-43b5-b811-303e5b3b2731" xsi:nil="true"/>
  </documentManagement>
</p:properties>
</file>

<file path=customXml/itemProps1.xml><?xml version="1.0" encoding="utf-8"?>
<ds:datastoreItem xmlns:ds="http://schemas.openxmlformats.org/officeDocument/2006/customXml" ds:itemID="{0D3C3D20-6DD3-4821-9BD2-296DF8F35F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905777-1C9F-4BDC-972F-7C7362E7B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2c19ec-953b-4033-aade-c9ca93df97e1"/>
    <ds:schemaRef ds:uri="904e07e5-a077-43b5-b811-303e5b3b2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F7703F-90DE-4197-A8D8-9A7B2732AAF0}">
  <ds:schemaRefs>
    <ds:schemaRef ds:uri="http://schemas.microsoft.com/office/2006/documentManagement/types"/>
    <ds:schemaRef ds:uri="904e07e5-a077-43b5-b811-303e5b3b2731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9e2c19ec-953b-4033-aade-c9ca93df97e1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Score Algemeen</vt:lpstr>
      <vt:lpstr>Score per jeugdcat Jongens</vt:lpstr>
      <vt:lpstr>Score per jeugdcat Meisjes</vt:lpstr>
      <vt:lpstr>Resultaten</vt:lpstr>
      <vt:lpstr>Fanion Heren</vt:lpstr>
      <vt:lpstr>Faciliteiten</vt:lpstr>
      <vt:lpstr>Fanion Dames</vt:lpstr>
      <vt:lpstr>Aantal &lt;21</vt:lpstr>
      <vt:lpstr>Jeugdfonds</vt:lpstr>
      <vt:lpstr>Jeugdleden</vt:lpstr>
      <vt:lpstr>Jeugdcoördinator</vt:lpstr>
      <vt:lpstr>Extra Dipl. Onderbouw</vt:lpstr>
      <vt:lpstr>BNT</vt:lpstr>
      <vt:lpstr>Para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Bocxstaele</cp:lastModifiedBy>
  <dcterms:created xsi:type="dcterms:W3CDTF">2019-02-04T12:57:33Z</dcterms:created>
  <dcterms:modified xsi:type="dcterms:W3CDTF">2024-04-18T10:18:09Z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0x0101003070E94E831CB44BAC7632F206274AB7</vt:lpwstr>
  </property>
  <property fmtid="{D5CDD505-2E9C-101B-9397-08002B2CF9AE}" pid="3" name="AuthorIds_UIVersion_10752">
    <vt:lpwstr>12</vt:lpwstr>
  </property>
  <property fmtid="{D5CDD505-2E9C-101B-9397-08002B2CF9AE}" pid="4" name="AuthorIds_UIVersion_30208">
    <vt:lpwstr>12</vt:lpwstr>
  </property>
  <property fmtid="{D5CDD505-2E9C-101B-9397-08002B2CF9AE}" pid="5" name="AuthorIds_UIVersion_36352">
    <vt:lpwstr>12</vt:lpwstr>
  </property>
  <property fmtid="{D5CDD505-2E9C-101B-9397-08002B2CF9AE}" pid="6" name="AuthorIds_UIVersion_51200">
    <vt:lpwstr>12</vt:lpwstr>
  </property>
  <property fmtid="{D5CDD505-2E9C-101B-9397-08002B2CF9AE}" pid="7" name="MediaServiceImageTags">
    <vt:lpwstr/>
  </property>
</Properties>
</file>